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ack.lloyd\Desktop\"/>
    </mc:Choice>
  </mc:AlternateContent>
  <bookViews>
    <workbookView xWindow="0" yWindow="0" windowWidth="20145" windowHeight="9705"/>
  </bookViews>
  <sheets>
    <sheet name="Analysis" sheetId="15" r:id="rId1"/>
    <sheet name="2015-16" sheetId="1" r:id="rId2"/>
    <sheet name="2014-15" sheetId="2" r:id="rId3"/>
    <sheet name="2013-14" sheetId="3" r:id="rId4"/>
    <sheet name="2012-13" sheetId="4" r:id="rId5"/>
    <sheet name="2011-12" sheetId="5" r:id="rId6"/>
    <sheet name="2010-11" sheetId="6" r:id="rId7"/>
    <sheet name="2009-10" sheetId="7" r:id="rId8"/>
    <sheet name="2008-09" sheetId="8" r:id="rId9"/>
    <sheet name="2007-08" sheetId="9" r:id="rId10"/>
    <sheet name="2006-07" sheetId="10" r:id="rId11"/>
    <sheet name="2005-06" sheetId="11" r:id="rId12"/>
    <sheet name="2004-05" sheetId="12" r:id="rId13"/>
    <sheet name="2003-04" sheetId="13" r:id="rId14"/>
  </sheets>
  <definedNames>
    <definedName name="_xlnm._FilterDatabase" localSheetId="0" hidden="1">Analysis!$A$85:$A$86</definedName>
    <definedName name="_xlnm.Print_Area" localSheetId="0">Analysis!$A$84:$O$121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0" i="15" l="1"/>
  <c r="E91" i="15"/>
  <c r="E118" i="15"/>
  <c r="F88" i="15"/>
  <c r="F89" i="15"/>
  <c r="F92" i="15"/>
  <c r="F93" i="15"/>
  <c r="F40" i="15" s="1"/>
  <c r="F97" i="15"/>
  <c r="F99" i="15" s="1"/>
  <c r="F106" i="15" s="1"/>
  <c r="F118" i="15"/>
  <c r="F112" i="15" l="1"/>
  <c r="F120" i="15"/>
  <c r="F115" i="15"/>
  <c r="F54" i="15"/>
  <c r="F56" i="15" s="1"/>
  <c r="F37" i="15"/>
  <c r="F4" i="1"/>
  <c r="B5" i="7"/>
  <c r="B5" i="9"/>
  <c r="N118" i="15"/>
  <c r="M118" i="15"/>
  <c r="L118" i="15"/>
  <c r="K118" i="15"/>
  <c r="J118" i="15"/>
  <c r="I118" i="15"/>
  <c r="H118" i="15"/>
  <c r="G118" i="15"/>
  <c r="D118" i="15"/>
  <c r="C118" i="15"/>
  <c r="C88" i="15" l="1"/>
  <c r="C120" i="15" s="1"/>
  <c r="C89" i="15"/>
  <c r="C92" i="15"/>
  <c r="C93" i="15"/>
  <c r="C94" i="15"/>
  <c r="C95" i="15"/>
  <c r="C97" i="15"/>
  <c r="C99" i="15" s="1"/>
  <c r="C106" i="15" s="1"/>
  <c r="B5" i="13"/>
  <c r="B5" i="12"/>
  <c r="B5" i="8"/>
  <c r="B5" i="6"/>
  <c r="B5" i="5"/>
  <c r="B5" i="4"/>
  <c r="C115" i="15" l="1"/>
  <c r="C40" i="15"/>
  <c r="C37" i="15"/>
  <c r="C54" i="15"/>
  <c r="C56" i="15" s="1"/>
  <c r="C112" i="15"/>
  <c r="R5" i="12"/>
  <c r="F5" i="12"/>
  <c r="D5" i="12"/>
  <c r="B4" i="1" l="1"/>
  <c r="H4" i="1"/>
  <c r="P5" i="12" l="1"/>
  <c r="N5" i="12"/>
  <c r="L5" i="12"/>
  <c r="J5" i="12"/>
  <c r="H5" i="12"/>
  <c r="N102" i="15" l="1"/>
  <c r="O94" i="15" l="1"/>
  <c r="O89" i="15"/>
  <c r="O91" i="15"/>
  <c r="O93" i="15"/>
  <c r="O40" i="15" s="1"/>
  <c r="O92" i="15"/>
  <c r="O90" i="15"/>
  <c r="O88" i="15"/>
  <c r="O97" i="15"/>
  <c r="N95" i="15"/>
  <c r="N94" i="15"/>
  <c r="N93" i="15"/>
  <c r="N40" i="15" s="1"/>
  <c r="N92" i="15"/>
  <c r="N91" i="15"/>
  <c r="N90" i="15"/>
  <c r="N89" i="15"/>
  <c r="N88" i="15"/>
  <c r="N97" i="15"/>
  <c r="N99" i="15" s="1"/>
  <c r="M95" i="15"/>
  <c r="M94" i="15"/>
  <c r="M93" i="15"/>
  <c r="M40" i="15" s="1"/>
  <c r="M92" i="15"/>
  <c r="M91" i="15"/>
  <c r="M90" i="15"/>
  <c r="M89" i="15"/>
  <c r="M88" i="15"/>
  <c r="M97" i="15"/>
  <c r="L95" i="15"/>
  <c r="L94" i="15"/>
  <c r="L93" i="15"/>
  <c r="L40" i="15" s="1"/>
  <c r="L92" i="15"/>
  <c r="L91" i="15"/>
  <c r="L90" i="15"/>
  <c r="L89" i="15"/>
  <c r="L88" i="15"/>
  <c r="L97" i="15"/>
  <c r="K95" i="15"/>
  <c r="K94" i="15"/>
  <c r="K93" i="15"/>
  <c r="K40" i="15" s="1"/>
  <c r="K92" i="15"/>
  <c r="K91" i="15"/>
  <c r="K90" i="15"/>
  <c r="K89" i="15"/>
  <c r="K88" i="15"/>
  <c r="K97" i="15"/>
  <c r="J95" i="15"/>
  <c r="J94" i="15"/>
  <c r="J93" i="15"/>
  <c r="J40" i="15" s="1"/>
  <c r="J92" i="15"/>
  <c r="J91" i="15"/>
  <c r="J90" i="15"/>
  <c r="J89" i="15"/>
  <c r="J88" i="15"/>
  <c r="J97" i="15"/>
  <c r="I95" i="15"/>
  <c r="I94" i="15"/>
  <c r="I93" i="15"/>
  <c r="I40" i="15" s="1"/>
  <c r="I92" i="15"/>
  <c r="I91" i="15"/>
  <c r="I90" i="15"/>
  <c r="I89" i="15"/>
  <c r="I88" i="15"/>
  <c r="I97" i="15"/>
  <c r="H97" i="15"/>
  <c r="H95" i="15"/>
  <c r="H94" i="15"/>
  <c r="H93" i="15"/>
  <c r="H40" i="15" s="1"/>
  <c r="H92" i="15"/>
  <c r="H91" i="15"/>
  <c r="H90" i="15"/>
  <c r="H89" i="15"/>
  <c r="H88" i="15"/>
  <c r="L4" i="1"/>
  <c r="D4" i="1"/>
  <c r="D22" i="1"/>
  <c r="D21" i="1"/>
  <c r="D20" i="1"/>
  <c r="D19" i="1"/>
  <c r="D18" i="1"/>
  <c r="D8" i="1"/>
  <c r="D16" i="1"/>
  <c r="D14" i="1"/>
  <c r="D13" i="1"/>
  <c r="D12" i="1"/>
  <c r="D10" i="1"/>
  <c r="D9" i="1"/>
  <c r="N4" i="1"/>
  <c r="O120" i="15" l="1"/>
  <c r="Q128" i="15" s="1"/>
  <c r="J120" i="15"/>
  <c r="L120" i="15"/>
  <c r="N120" i="15"/>
  <c r="H120" i="15"/>
  <c r="I120" i="15"/>
  <c r="K120" i="15"/>
  <c r="M120" i="15"/>
  <c r="J54" i="15"/>
  <c r="J56" i="15" s="1"/>
  <c r="L54" i="15"/>
  <c r="L56" i="15" s="1"/>
  <c r="N54" i="15"/>
  <c r="N56" i="15" s="1"/>
  <c r="H54" i="15"/>
  <c r="H56" i="15" s="1"/>
  <c r="I54" i="15"/>
  <c r="I56" i="15" s="1"/>
  <c r="K54" i="15"/>
  <c r="K56" i="15" s="1"/>
  <c r="M54" i="15"/>
  <c r="M56" i="15" s="1"/>
  <c r="O54" i="15"/>
  <c r="O56" i="15" s="1"/>
  <c r="H115" i="15"/>
  <c r="H37" i="15"/>
  <c r="H99" i="15"/>
  <c r="H106" i="15" s="1"/>
  <c r="H112" i="15"/>
  <c r="I115" i="15"/>
  <c r="I37" i="15"/>
  <c r="J99" i="15"/>
  <c r="J106" i="15" s="1"/>
  <c r="J112" i="15"/>
  <c r="K115" i="15"/>
  <c r="K37" i="15"/>
  <c r="L99" i="15"/>
  <c r="L106" i="15" s="1"/>
  <c r="L112" i="15"/>
  <c r="M115" i="15"/>
  <c r="M37" i="15"/>
  <c r="N106" i="15"/>
  <c r="N112" i="15"/>
  <c r="O115" i="15"/>
  <c r="O37" i="15"/>
  <c r="I99" i="15"/>
  <c r="I106" i="15" s="1"/>
  <c r="I112" i="15"/>
  <c r="J115" i="15"/>
  <c r="J37" i="15"/>
  <c r="K99" i="15"/>
  <c r="K106" i="15" s="1"/>
  <c r="K112" i="15"/>
  <c r="L115" i="15"/>
  <c r="L37" i="15"/>
  <c r="M99" i="15"/>
  <c r="M106" i="15" s="1"/>
  <c r="M112" i="15"/>
  <c r="N115" i="15"/>
  <c r="N37" i="15"/>
  <c r="O99" i="15"/>
  <c r="O106" i="15" s="1"/>
  <c r="O112" i="15"/>
  <c r="G97" i="15"/>
  <c r="G95" i="15"/>
  <c r="G94" i="15"/>
  <c r="G93" i="15"/>
  <c r="G40" i="15" s="1"/>
  <c r="G92" i="15"/>
  <c r="G89" i="15"/>
  <c r="G88" i="15"/>
  <c r="G120" i="15" s="1"/>
  <c r="D92" i="15"/>
  <c r="E92" i="15" s="1"/>
  <c r="D94" i="15"/>
  <c r="E94" i="15" s="1"/>
  <c r="D95" i="15"/>
  <c r="E95" i="15" s="1"/>
  <c r="D93" i="15"/>
  <c r="E93" i="15" s="1"/>
  <c r="D89" i="15"/>
  <c r="E89" i="15" s="1"/>
  <c r="D88" i="15"/>
  <c r="D120" i="15" s="1"/>
  <c r="R5" i="9"/>
  <c r="P5" i="9"/>
  <c r="L5" i="9"/>
  <c r="N5" i="9"/>
  <c r="H5" i="8"/>
  <c r="F5" i="13"/>
  <c r="H5" i="7"/>
  <c r="F5" i="7"/>
  <c r="D5" i="7"/>
  <c r="F5" i="9"/>
  <c r="F5" i="10"/>
  <c r="D5" i="8"/>
  <c r="H5" i="6"/>
  <c r="B5" i="2"/>
  <c r="H5" i="2"/>
  <c r="AF5" i="2"/>
  <c r="AD5" i="2"/>
  <c r="AB5" i="2"/>
  <c r="Z5" i="2"/>
  <c r="X5" i="2"/>
  <c r="V5" i="2"/>
  <c r="T5" i="2"/>
  <c r="R5" i="2"/>
  <c r="P5" i="2"/>
  <c r="N5" i="2"/>
  <c r="L5" i="2"/>
  <c r="J5" i="2"/>
  <c r="F5" i="2"/>
  <c r="E37" i="15" l="1"/>
  <c r="E54" i="15"/>
  <c r="E56" i="15" s="1"/>
  <c r="E88" i="15"/>
  <c r="E120" i="15" s="1"/>
  <c r="E40" i="15"/>
  <c r="D54" i="15"/>
  <c r="D56" i="15" s="1"/>
  <c r="O60" i="15" s="1"/>
  <c r="G54" i="15"/>
  <c r="G56" i="15" s="1"/>
  <c r="G115" i="15"/>
  <c r="G37" i="15"/>
  <c r="G99" i="15"/>
  <c r="G106" i="15" s="1"/>
  <c r="G112" i="15"/>
  <c r="D40" i="15"/>
  <c r="D37" i="15"/>
  <c r="D97" i="15"/>
  <c r="D99" i="15" s="1"/>
  <c r="D5" i="2"/>
  <c r="P5" i="13"/>
  <c r="N5" i="13"/>
  <c r="R5" i="13"/>
  <c r="L5" i="13"/>
  <c r="J5" i="13"/>
  <c r="H5" i="13"/>
  <c r="D5" i="13"/>
  <c r="T5" i="12"/>
  <c r="P5" i="11"/>
  <c r="N5" i="11"/>
  <c r="L5" i="11"/>
  <c r="J5" i="11"/>
  <c r="H5" i="11"/>
  <c r="F5" i="11"/>
  <c r="D5" i="11"/>
  <c r="B5" i="11"/>
  <c r="P5" i="8"/>
  <c r="N5" i="8"/>
  <c r="L5" i="8"/>
  <c r="F5" i="8"/>
  <c r="J5" i="10"/>
  <c r="L5" i="10"/>
  <c r="N5" i="10"/>
  <c r="H5" i="10"/>
  <c r="D5" i="10"/>
  <c r="X5" i="9"/>
  <c r="V5" i="9"/>
  <c r="T5" i="9"/>
  <c r="J5" i="9"/>
  <c r="H5" i="9"/>
  <c r="D5" i="9"/>
  <c r="D112" i="15" l="1"/>
  <c r="E97" i="15"/>
  <c r="B5" i="10"/>
  <c r="D115" i="15"/>
  <c r="D106" i="15"/>
  <c r="A4" i="15" s="1"/>
  <c r="J5" i="5"/>
  <c r="H5" i="5"/>
  <c r="D5" i="5"/>
  <c r="X5" i="8"/>
  <c r="V5" i="8"/>
  <c r="T5" i="8"/>
  <c r="R5" i="8"/>
  <c r="J5" i="8"/>
  <c r="Z5" i="7"/>
  <c r="X5" i="7"/>
  <c r="V5" i="7"/>
  <c r="T5" i="7"/>
  <c r="R5" i="7"/>
  <c r="P5" i="7"/>
  <c r="N5" i="7"/>
  <c r="L5" i="7"/>
  <c r="J5" i="7"/>
  <c r="J5" i="6"/>
  <c r="D5" i="6"/>
  <c r="AB5" i="6"/>
  <c r="Z5" i="6"/>
  <c r="X5" i="6"/>
  <c r="V5" i="6"/>
  <c r="T5" i="6"/>
  <c r="R5" i="6"/>
  <c r="P5" i="6"/>
  <c r="N5" i="6"/>
  <c r="L5" i="6"/>
  <c r="F5" i="6"/>
  <c r="X5" i="5"/>
  <c r="AB5" i="5"/>
  <c r="Z5" i="5"/>
  <c r="V5" i="5"/>
  <c r="T5" i="5"/>
  <c r="R5" i="5"/>
  <c r="P5" i="5"/>
  <c r="N5" i="5"/>
  <c r="L5" i="5"/>
  <c r="F5" i="5"/>
  <c r="H5" i="4"/>
  <c r="J5" i="4"/>
  <c r="AH5" i="4"/>
  <c r="AF5" i="4"/>
  <c r="F5" i="4"/>
  <c r="AD5" i="4"/>
  <c r="AB5" i="4"/>
  <c r="Z5" i="4"/>
  <c r="X5" i="4"/>
  <c r="V5" i="4"/>
  <c r="T5" i="4"/>
  <c r="R5" i="4"/>
  <c r="P5" i="4"/>
  <c r="N5" i="4"/>
  <c r="L5" i="4"/>
  <c r="D5" i="4"/>
  <c r="N5" i="3"/>
  <c r="AF5" i="3"/>
  <c r="AD5" i="3"/>
  <c r="AB5" i="3"/>
  <c r="Z5" i="3"/>
  <c r="X5" i="3"/>
  <c r="V5" i="3"/>
  <c r="T5" i="3"/>
  <c r="R5" i="3"/>
  <c r="P5" i="3"/>
  <c r="L5" i="3"/>
  <c r="B5" i="3" s="1"/>
  <c r="J5" i="3"/>
  <c r="H5" i="3"/>
  <c r="F5" i="3"/>
  <c r="D5" i="3"/>
  <c r="B5" i="1"/>
  <c r="E99" i="15" l="1"/>
  <c r="E106" i="15" s="1"/>
  <c r="E112" i="15"/>
  <c r="E115" i="15"/>
  <c r="E7" i="15"/>
  <c r="A7" i="15"/>
  <c r="E4" i="15"/>
</calcChain>
</file>

<file path=xl/comments1.xml><?xml version="1.0" encoding="utf-8"?>
<comments xmlns="http://schemas.openxmlformats.org/spreadsheetml/2006/main">
  <authors>
    <author>Jack</author>
  </authors>
  <commentList>
    <comment ref="H7" authorId="0" shapeId="0">
      <text>
        <r>
          <rPr>
            <b/>
            <sz val="9"/>
            <color indexed="81"/>
            <rFont val="Tahoma"/>
            <family val="2"/>
          </rPr>
          <t>Jack:</t>
        </r>
        <r>
          <rPr>
            <sz val="9"/>
            <color indexed="81"/>
            <rFont val="Tahoma"/>
            <family val="2"/>
          </rPr>
          <t xml:space="preserve">
http://www.tams.act.gov.au/__data/assets/pdf_file/0009/471933/DUS_AR_2003-2004.pdf
Program occurred, no budget shown
</t>
        </r>
      </text>
    </comment>
  </commentList>
</comments>
</file>

<file path=xl/sharedStrings.xml><?xml version="1.0" encoding="utf-8"?>
<sst xmlns="http://schemas.openxmlformats.org/spreadsheetml/2006/main" count="1895" uniqueCount="1025">
  <si>
    <t>Key Arts Organisations</t>
  </si>
  <si>
    <t>Projects</t>
  </si>
  <si>
    <t>TOTAL</t>
  </si>
  <si>
    <t>Program Organisations</t>
  </si>
  <si>
    <t>Out of Round</t>
  </si>
  <si>
    <t>Book of the Year</t>
  </si>
  <si>
    <t>Visual Arts &amp; Craft Strategy</t>
  </si>
  <si>
    <t>CACD</t>
  </si>
  <si>
    <t>GRAND TOTAL</t>
  </si>
  <si>
    <t>2015-16</t>
  </si>
  <si>
    <t>Fringe Festival</t>
  </si>
  <si>
    <t>Asialink Residencies</t>
  </si>
  <si>
    <t>ANU Community Outreach</t>
  </si>
  <si>
    <t>Llewellyn Hall</t>
  </si>
  <si>
    <t>Arts Residencies</t>
  </si>
  <si>
    <t>Arts Law Centre of Australia</t>
  </si>
  <si>
    <t>2014-15</t>
  </si>
  <si>
    <t>TOTAL (20 orgs)</t>
  </si>
  <si>
    <t>TOTAL (7 orgs)</t>
  </si>
  <si>
    <t>2013-14</t>
  </si>
  <si>
    <t>ACT Disability, Aged and Carer Advocacy Service</t>
  </si>
  <si>
    <t>ACT Writers Centre Inc</t>
  </si>
  <si>
    <t>Antonia, Aitken</t>
  </si>
  <si>
    <t>Artists in schools</t>
  </si>
  <si>
    <t>Art Monthly Australia Ltd</t>
  </si>
  <si>
    <t>Special Initiatives</t>
  </si>
  <si>
    <t>Arts Law Centre Inc</t>
  </si>
  <si>
    <t>Art Sound FM Inc</t>
  </si>
  <si>
    <t>Asialink, University of Melbourne</t>
  </si>
  <si>
    <t>Atfield, David</t>
  </si>
  <si>
    <t>Ausdance ACT Inc</t>
  </si>
  <si>
    <t>Australian Book Review Inc</t>
  </si>
  <si>
    <t>Australian National Capital Artists Inc</t>
  </si>
  <si>
    <t>Australian National Eisteddfod Society Inc</t>
  </si>
  <si>
    <t>Australian National University</t>
  </si>
  <si>
    <t>Batchelor, James</t>
  </si>
  <si>
    <t>Beer, Emma</t>
  </si>
  <si>
    <t>Bongiorno, Francis Dr</t>
  </si>
  <si>
    <t>Bradley, Karen</t>
  </si>
  <si>
    <t>Brass Knuckle Brass Band</t>
  </si>
  <si>
    <t>Canberra Choral Society Inc</t>
  </si>
  <si>
    <t>Canberra Choral Society</t>
  </si>
  <si>
    <t>Canberra City Band Inc</t>
  </si>
  <si>
    <t>Canberra Contemporary Art Space Inc</t>
  </si>
  <si>
    <t>Canberra Dance Theatre</t>
  </si>
  <si>
    <t>Canberra Glassworks Ltd</t>
  </si>
  <si>
    <t>Canberra International Film Festival Inc</t>
  </si>
  <si>
    <t>Canberra Potters Society Inc</t>
  </si>
  <si>
    <t>Canberra Symphony Orchestra Inc</t>
  </si>
  <si>
    <t>Canberra Youth Music Inc</t>
  </si>
  <si>
    <t>Canberra Youth Theatre Company Inc</t>
  </si>
  <si>
    <t>CanberraZine Emporium</t>
  </si>
  <si>
    <t>Clay, J.T.</t>
  </si>
  <si>
    <t>Coats, Elizabeth</t>
  </si>
  <si>
    <t>Craft ACT Inc</t>
  </si>
  <si>
    <t>Creative Partnerships Australia—ACT Office</t>
  </si>
  <si>
    <t>Day, Michelle</t>
  </si>
  <si>
    <t>Del Castillo, Mariana</t>
  </si>
  <si>
    <t>Delves, Maxine</t>
  </si>
  <si>
    <t>Gardner, Jorian</t>
  </si>
  <si>
    <t>Gold, Irma</t>
  </si>
  <si>
    <t>Gorman House Arts Centre Inc</t>
  </si>
  <si>
    <t>Greenaway, Sally</t>
  </si>
  <si>
    <t>Groundrush Six</t>
  </si>
  <si>
    <t>Hagerty, Catherine and Silberman, Heidi</t>
  </si>
  <si>
    <t>Hammer, Chris</t>
  </si>
  <si>
    <t>Jerjen, Rafael</t>
  </si>
  <si>
    <t>Jigsaw Theatre Company Inc</t>
  </si>
  <si>
    <t>Kochel, Jay</t>
  </si>
  <si>
    <t>Lallemand, Blaide &amp; Norris, Michae</t>
  </si>
  <si>
    <t>Larsson, Adelina</t>
  </si>
  <si>
    <t>Llewellyn, Kate</t>
  </si>
  <si>
    <t>Lorrimer, Dan</t>
  </si>
  <si>
    <t>M16 Inc</t>
  </si>
  <si>
    <t>Malbon, Eleanor</t>
  </si>
  <si>
    <t>Mason, Sarah</t>
  </si>
  <si>
    <t>McCarthy, Cadi</t>
  </si>
  <si>
    <t>McMillen, Stuart</t>
  </si>
  <si>
    <t>Megalo Access Arts Inc</t>
  </si>
  <si>
    <t>Mirramu Dance Company</t>
  </si>
  <si>
    <t>Molonglo Group Cultural Fund</t>
  </si>
  <si>
    <t>Multicultural Women’s Advocacy</t>
  </si>
  <si>
    <t>Music For Everyone Inc</t>
  </si>
  <si>
    <t>Musica Viva Inc</t>
  </si>
  <si>
    <t>National Folk Festival</t>
  </si>
  <si>
    <t>Page, Geoff</t>
  </si>
  <si>
    <t>Parker, Jemima</t>
  </si>
  <si>
    <t>Patrick, Tanya</t>
  </si>
  <si>
    <t>Petocz, Catherine</t>
  </si>
  <si>
    <t>Photo Access Inc</t>
  </si>
  <si>
    <t>Porter, Phoebe</t>
  </si>
  <si>
    <t>Pro Musica Inc</t>
  </si>
  <si>
    <t>QL2 Centre for Youth Dance Inc</t>
  </si>
  <si>
    <t>Rae, Kirstie</t>
  </si>
  <si>
    <t>Rose, George</t>
  </si>
  <si>
    <t>ScreenACT</t>
  </si>
  <si>
    <t>Sharrock, Jim</t>
  </si>
  <si>
    <t>SoundOut</t>
  </si>
  <si>
    <t>Strathnairn Arts Association Inc</t>
  </si>
  <si>
    <t>Stubbs, Ben</t>
  </si>
  <si>
    <t>Super Best Friends</t>
  </si>
  <si>
    <t>Tait, Melanie</t>
  </si>
  <si>
    <t>The Griffyn Ensemble</t>
  </si>
  <si>
    <t>The Llewellyn Choir Inc</t>
  </si>
  <si>
    <t>The Stagemaster Inc</t>
  </si>
  <si>
    <t>Thiedeman, Teffany</t>
  </si>
  <si>
    <t>Todo, Kensuke</t>
  </si>
  <si>
    <t>Tuggeranong Community Arts Association Inc</t>
  </si>
  <si>
    <t>Warehouse Circus Inc</t>
  </si>
  <si>
    <t>Westwood, Kim</t>
  </si>
  <si>
    <t>You are Here Canberra Inc</t>
  </si>
  <si>
    <t xml:space="preserve">TOTAL </t>
  </si>
  <si>
    <t>http://www.communityservices.act.gov.au/__data/assets/pdf_file/0003/644070/Annual-Report-Volume-02-2013-14.pdf</t>
  </si>
  <si>
    <t>2012-13</t>
  </si>
  <si>
    <t>http://www.communityservices.act.gov.au/__data/assets/pdf_file/0010/497737/CSD-Annual-Report-2012-13-Volume-2.pdf</t>
  </si>
  <si>
    <t>Gammage, Professor Bill</t>
  </si>
  <si>
    <t>Canberra Area Theatre Awards Inc</t>
  </si>
  <si>
    <t>Art Monthly Australia</t>
  </si>
  <si>
    <t>Art Song Canberra Inc</t>
  </si>
  <si>
    <t>Basketry ACT</t>
  </si>
  <si>
    <t>Boho Interactive</t>
  </si>
  <si>
    <t>Buining, Philippa</t>
  </si>
  <si>
    <t>Costello, David</t>
  </si>
  <si>
    <t>Curham, Louise</t>
  </si>
  <si>
    <t>Curtis, Matthew</t>
  </si>
  <si>
    <t>Dunstan, Kaylia</t>
  </si>
  <si>
    <t>Foster, Cara</t>
  </si>
  <si>
    <t>France, Sandra</t>
  </si>
  <si>
    <t>Heath, Jack</t>
  </si>
  <si>
    <t>Hooton, Fiona</t>
  </si>
  <si>
    <t>Jazz at the Gods</t>
  </si>
  <si>
    <t>Kaur, Sarah</t>
  </si>
  <si>
    <t>Kerr-Menz, Amy</t>
  </si>
  <si>
    <t>Lea, Elisabeth</t>
  </si>
  <si>
    <t>Manning Clark House</t>
  </si>
  <si>
    <t>McDonald, Joy</t>
  </si>
  <si>
    <t>McFarlane, Jenny</t>
  </si>
  <si>
    <t>Momentum</t>
  </si>
  <si>
    <t>Montana, Andrew</t>
  </si>
  <si>
    <t>Pocket Fox</t>
  </si>
  <si>
    <t>Poetry at the Gods</t>
  </si>
  <si>
    <t>PJ Williams and Nick Byrne</t>
  </si>
  <si>
    <t>Runnegar, Brenda</t>
  </si>
  <si>
    <t>Ryder, Julie</t>
  </si>
  <si>
    <t>Salut! Baroque</t>
  </si>
  <si>
    <t>Shaw, Chrissie</t>
  </si>
  <si>
    <t>Shortis and Simpson Pty Ltd</t>
  </si>
  <si>
    <t>Sidney Creswick</t>
  </si>
  <si>
    <t>Stevens, Rosanna</t>
  </si>
  <si>
    <t>Swadling, Joel</t>
  </si>
  <si>
    <t>Tunks, Benita</t>
  </si>
  <si>
    <t>Wilson, Steph</t>
  </si>
  <si>
    <t>Wodak, Josh</t>
  </si>
  <si>
    <t>You Are Here Festival</t>
  </si>
  <si>
    <t>Australian Performing Arts Association</t>
  </si>
  <si>
    <t>Aitkin, Antonia</t>
  </si>
  <si>
    <t>Chaseling, Scott</t>
  </si>
  <si>
    <t>Halestorm Music</t>
  </si>
  <si>
    <t>Gibson, Emma</t>
  </si>
  <si>
    <t>Laudenbach, Cathy</t>
  </si>
  <si>
    <t>Lea, Liz</t>
  </si>
  <si>
    <t>Loebenstein, Elaine</t>
  </si>
  <si>
    <t>Musa, Omar</t>
  </si>
  <si>
    <t>Meaney, Dr Janet</t>
  </si>
  <si>
    <t>Smith, Duncan</t>
  </si>
  <si>
    <t>Smith, Fred</t>
  </si>
  <si>
    <t>Worrall, Dr David</t>
  </si>
  <si>
    <t>Creative Arts Fellowships</t>
  </si>
  <si>
    <t>Kirk, Valerie</t>
  </si>
  <si>
    <t>Start-up Funding</t>
  </si>
  <si>
    <t>Bosshard, Elia</t>
  </si>
  <si>
    <t>Capezio, Oscar</t>
  </si>
  <si>
    <t>Chan, Sebastian</t>
  </si>
  <si>
    <t>Gryglewski, Melissa</t>
  </si>
  <si>
    <t>Jackson, William</t>
  </si>
  <si>
    <t>Lole, Rachel</t>
  </si>
  <si>
    <t>van Os-Schmitt, Emilie</t>
  </si>
  <si>
    <t>Whitton, Rebecca</t>
  </si>
  <si>
    <t>Inanna Inc</t>
  </si>
  <si>
    <t>CACD / Communities working with artists</t>
  </si>
  <si>
    <t>Mental Health Foundation (ACT) Inc</t>
  </si>
  <si>
    <t>ACT AbaF Office</t>
  </si>
  <si>
    <t>First Nation Writers Group</t>
  </si>
  <si>
    <t>Belconnen Arts Centre</t>
  </si>
  <si>
    <t>Tuggeranong Arts Centre</t>
  </si>
  <si>
    <t>Searle, Joanne</t>
  </si>
  <si>
    <t>Sparke, Franki</t>
  </si>
  <si>
    <t>TOTAL (6 orgs)</t>
  </si>
  <si>
    <t>ACT Poetry Prize</t>
  </si>
  <si>
    <t>P.S. Cottier</t>
  </si>
  <si>
    <t>ACT Community Arts Office (Gorman House Arts Centre Inc)</t>
  </si>
  <si>
    <t>Ainslie Arts Centre (Gorman House Arts Centre Inc)</t>
  </si>
  <si>
    <t>Adam Hadley</t>
  </si>
  <si>
    <t>Alma Latina Voices &amp; Rhythms Ensemble</t>
  </si>
  <si>
    <t>Art Monthly</t>
  </si>
  <si>
    <t>Art Song Canberra</t>
  </si>
  <si>
    <t>Centenary Anthology Group</t>
  </si>
  <si>
    <t>Clare Young</t>
  </si>
  <si>
    <t>Elisa Crossing</t>
  </si>
  <si>
    <t>Fiona Fraser</t>
  </si>
  <si>
    <t>Geoff Farquahar-Still</t>
  </si>
  <si>
    <t>Georgia Pike</t>
  </si>
  <si>
    <t>Georgina Jenkins</t>
  </si>
  <si>
    <t>Harriet Pike</t>
  </si>
  <si>
    <t>Heather Burness</t>
  </si>
  <si>
    <t>Ian Blake</t>
  </si>
  <si>
    <t>Impro Theatre ACT</t>
  </si>
  <si>
    <t>Indigenous Textiles &amp; Glass Artists Group</t>
  </si>
  <si>
    <t>Irma Gold</t>
  </si>
  <si>
    <t>Judy Hodgins</t>
  </si>
  <si>
    <t>Kasha</t>
  </si>
  <si>
    <t>Kim Huynh</t>
  </si>
  <si>
    <t>Leah Bullen</t>
  </si>
  <si>
    <t>Leanne Bear</t>
  </si>
  <si>
    <t>Little Dove Theatre Art</t>
  </si>
  <si>
    <t>Liz Lea</t>
  </si>
  <si>
    <t>Lizz Murphy</t>
  </si>
  <si>
    <t>Mary Hutchinson</t>
  </si>
  <si>
    <t>Matty Ellis</t>
  </si>
  <si>
    <t>Melinda Smith</t>
  </si>
  <si>
    <t>Michael Le Grand</t>
  </si>
  <si>
    <t>Monica Penders</t>
  </si>
  <si>
    <t>Nadege Desgenetez</t>
  </si>
  <si>
    <t>Natasha Fijn</t>
  </si>
  <si>
    <t>Nick Anyos</t>
  </si>
  <si>
    <t>Paul Cliff</t>
  </si>
  <si>
    <t>Poetry at The Gods</t>
  </si>
  <si>
    <t>Rafael Jerjen</t>
  </si>
  <si>
    <t>Renee Smith</t>
  </si>
  <si>
    <t>Robert Campbell</t>
  </si>
  <si>
    <t>Sam King</t>
  </si>
  <si>
    <t>Sarah Kaur</t>
  </si>
  <si>
    <t>Shortis &amp; Simpson</t>
  </si>
  <si>
    <t>Soundout Festival</t>
  </si>
  <si>
    <t>Stella-Rae Zelnik</t>
  </si>
  <si>
    <t>Stephanie Jones</t>
  </si>
  <si>
    <t>Tarrant Phillipson</t>
  </si>
  <si>
    <t>Vivienne Rogis</t>
  </si>
  <si>
    <t>Adelina Larrson</t>
  </si>
  <si>
    <t>Alison Jackson</t>
  </si>
  <si>
    <t>Barbara Smith</t>
  </si>
  <si>
    <t>Catherine Hegarty</t>
  </si>
  <si>
    <t>Christina Hopgood</t>
  </si>
  <si>
    <t>Elizabeth Thorpe</t>
  </si>
  <si>
    <t>Gary Lee</t>
  </si>
  <si>
    <t>Gillian Pollack</t>
  </si>
  <si>
    <t>Hannah Cormick</t>
  </si>
  <si>
    <t>Ian Rae</t>
  </si>
  <si>
    <t>John Gardiner-Garden</t>
  </si>
  <si>
    <t>Karen Cromwell</t>
  </si>
  <si>
    <t>Kate Vassallo</t>
  </si>
  <si>
    <t>Peter Fitzpatrick</t>
  </si>
  <si>
    <t>Robert Pickles</t>
  </si>
  <si>
    <t>Tracey O'Hara</t>
  </si>
  <si>
    <t>Michael Cove</t>
  </si>
  <si>
    <t>Sotiris Dounoukos</t>
  </si>
  <si>
    <t>National Capital Orchestra Inc</t>
  </si>
  <si>
    <t>Austrian Australian Club</t>
  </si>
  <si>
    <t>Baila Chile Folk Dances Inc</t>
  </si>
  <si>
    <t>Burrunju Aboriginal Corporation</t>
  </si>
  <si>
    <t>Mental Illness Education ACT</t>
  </si>
  <si>
    <t>Radiance Dance</t>
  </si>
  <si>
    <t>Marion Halligan</t>
  </si>
  <si>
    <t>Andrew Slattery</t>
  </si>
  <si>
    <t>Jillian Pattinson</t>
  </si>
  <si>
    <t>Peter Boyle</t>
  </si>
  <si>
    <t>Robyn Lance</t>
  </si>
  <si>
    <t>Caren Florance</t>
  </si>
  <si>
    <t>Geoff Farquar - Still</t>
  </si>
  <si>
    <t>Marianne Mettes</t>
  </si>
  <si>
    <t>Michele Grimston</t>
  </si>
  <si>
    <t>ACT Writers Centre</t>
  </si>
  <si>
    <t>Melbourne Opera</t>
  </si>
  <si>
    <t>http://www.communityservices.act.gov.au/__data/assets/pdf_file/0010/244657/CSD-Annual-Report-2010-11-Volume-2-Part-2.pdf</t>
  </si>
  <si>
    <t>http://www.communityservices.act.gov.au/__data/assets/pdf_file/0003/353793/Community_Services_Directorate_Annual_Report_2011-12_Volume_2.pdf</t>
  </si>
  <si>
    <t>2011-12</t>
  </si>
  <si>
    <t>2010-11</t>
  </si>
  <si>
    <t>2009-10</t>
  </si>
  <si>
    <t>https://web.archive.org/web/20110227034935/http://www.cmd.act.gov.au/__data/assets/pdf_file/0008/158759/cmd-annual-rpt2009-10vol1.pdf</t>
  </si>
  <si>
    <t>Music for Everyone Inc</t>
  </si>
  <si>
    <t>ACT Filmmakers Network Inc</t>
  </si>
  <si>
    <t>A Chorus of Women</t>
  </si>
  <si>
    <t>ANU Writers</t>
  </si>
  <si>
    <t>Ayres, Janine</t>
  </si>
  <si>
    <t>Bailey, Michael</t>
  </si>
  <si>
    <t>Boyd-Goggin, Debra and Harman, Christopher</t>
  </si>
  <si>
    <t>Boynes, Laura</t>
  </si>
  <si>
    <t>Byrne, Michael</t>
  </si>
  <si>
    <t>Carclew Youth Arts Centre - Lowdown Magazine</t>
  </si>
  <si>
    <t>Clutterbuck, Charlotte</t>
  </si>
  <si>
    <t>Cohen, David</t>
  </si>
  <si>
    <t>Corr, Brian</t>
  </si>
  <si>
    <t>Davie, Bruce Robert</t>
  </si>
  <si>
    <t>Forster, Benjamin Michael</t>
  </si>
  <si>
    <t>Griff yn Ensemble</t>
  </si>
  <si>
    <t>Hadley, Adam</t>
  </si>
  <si>
    <t>Hardman, Emma</t>
  </si>
  <si>
    <t>Haygarth, Stephanie</t>
  </si>
  <si>
    <t>Hodgins, Judy (Jazz at the Gods)</t>
  </si>
  <si>
    <t>Holgate, Scott</t>
  </si>
  <si>
    <t>Indigenous Textiles Artists Group</t>
  </si>
  <si>
    <t>Innes, Margaret</t>
  </si>
  <si>
    <t>Intervarsity Choral Festival Canberra</t>
  </si>
  <si>
    <t>Kituai, Kathy</t>
  </si>
  <si>
    <t>Lai, Chi-Hsia</t>
  </si>
  <si>
    <t>Lee, Cinnamon</t>
  </si>
  <si>
    <t>Martin, Charles</t>
  </si>
  <si>
    <t>Martin, Marisa</t>
  </si>
  <si>
    <t>McHugh, Ian Michael</t>
  </si>
  <si>
    <t>Oriana Chorale</t>
  </si>
  <si>
    <t>Page, Geof</t>
  </si>
  <si>
    <t>Peoples, Sharon</t>
  </si>
  <si>
    <t>Quinn, Lucy</t>
  </si>
  <si>
    <t>Resonate Pty Ltd (Corinbank Festival)</t>
  </si>
  <si>
    <t>Seccombe, Erica</t>
  </si>
  <si>
    <t>Swifte, Genevieve</t>
  </si>
  <si>
    <t>Trainor, Leon</t>
  </si>
  <si>
    <t>Wade, Ben James</t>
  </si>
  <si>
    <t>Warren, David</t>
  </si>
  <si>
    <t>Welsby, James</t>
  </si>
  <si>
    <t>Whiteley, Richard</t>
  </si>
  <si>
    <t>Lees, Victoria</t>
  </si>
  <si>
    <t>Soboslay, Zsuzsuanna</t>
  </si>
  <si>
    <t>Lee-Ching, Mia</t>
  </si>
  <si>
    <t>Cohen, Sarit</t>
  </si>
  <si>
    <t>Schwab, Gillian</t>
  </si>
  <si>
    <t>Mahajan, Payal Sehga</t>
  </si>
  <si>
    <t>Nichols, Amber</t>
  </si>
  <si>
    <t>Grant, Lee</t>
  </si>
  <si>
    <t>Miller, Chenoeh</t>
  </si>
  <si>
    <t>Whitelaw, Christopher</t>
  </si>
  <si>
    <t>Finnigan, David</t>
  </si>
  <si>
    <t>Haynes, Nicci</t>
  </si>
  <si>
    <t>Cathy Laudenbach</t>
  </si>
  <si>
    <t>Dianna Nixon</t>
  </si>
  <si>
    <t>Linda Davy</t>
  </si>
  <si>
    <t>Kulture Break</t>
  </si>
  <si>
    <t>Zsuzsi Soboslay</t>
  </si>
  <si>
    <t>Drayson, Nicholas</t>
  </si>
  <si>
    <t>Holland-Batt, Sarah</t>
  </si>
  <si>
    <t>Slattery, Andrew</t>
  </si>
  <si>
    <t>Lim, Debbie</t>
  </si>
  <si>
    <t>National Eisteddfod Society Inc</t>
  </si>
  <si>
    <t>Salut! Baroque Inc</t>
  </si>
  <si>
    <t>Strange Weather Gospel Choir Inc</t>
  </si>
  <si>
    <t>2008-09</t>
  </si>
  <si>
    <t>https://web.archive.org/web/20110227035238/http://www.cmd.act.gov.au/__data/assets/pdf_file/0012/113601/cmd-annual-rpt2008-09vol1.pdf</t>
  </si>
  <si>
    <t>Belconnen Community Services Inc</t>
  </si>
  <si>
    <t>Canberra Arts Marketing Inc</t>
  </si>
  <si>
    <t>Aitken, Antonia</t>
  </si>
  <si>
    <t>Aken, Nicola</t>
  </si>
  <si>
    <t>Alder, Alison</t>
  </si>
  <si>
    <t>Association for the Study of Australian Literature</t>
  </si>
  <si>
    <t>Australian Talented Youth Project</t>
  </si>
  <si>
    <t>Braithwaite, Sar</t>
  </si>
  <si>
    <t>Burness, Heather</t>
  </si>
  <si>
    <t>Canberra Spinners and Weavers Inc</t>
  </si>
  <si>
    <t>Carclew - Lowdown Magazine</t>
  </si>
  <si>
    <t>Chambers, Alexandra</t>
  </si>
  <si>
    <t>Chapman, Alex</t>
  </si>
  <si>
    <t>Cooke, Stuart</t>
  </si>
  <si>
    <t>Corbet, David</t>
  </si>
  <si>
    <t>Cove, Michael</t>
  </si>
  <si>
    <t>Craft Australia</t>
  </si>
  <si>
    <t>Curtis, Leah</t>
  </si>
  <si>
    <t>Davie, Bruce</t>
  </si>
  <si>
    <t>Ellis, Matty</t>
  </si>
  <si>
    <t>Farquhar-Still, Geoffrey</t>
  </si>
  <si>
    <t>Fiori, Deborah</t>
  </si>
  <si>
    <t>Fitzpatrick, Peter</t>
  </si>
  <si>
    <t>Fraser, Fiona</t>
  </si>
  <si>
    <t>Friendly Yen</t>
  </si>
  <si>
    <t>Higgins, Denise</t>
  </si>
  <si>
    <t>Griffyn Ensemble</t>
  </si>
  <si>
    <t>Hill, Anthony</t>
  </si>
  <si>
    <t>Holland, Steven</t>
  </si>
  <si>
    <t>Hoogendoorn, Bruce</t>
  </si>
  <si>
    <t>Hoorweg, Elizabeth</t>
  </si>
  <si>
    <t>Indigenous Textiles and Glass Artists Group (ITAG)</t>
  </si>
  <si>
    <t>Jonach, Ingrid</t>
  </si>
  <si>
    <t>Julia and the Deep Sea Sirens</t>
  </si>
  <si>
    <t>Kayser, Mary</t>
  </si>
  <si>
    <t>Kirschbaum, Elena</t>
  </si>
  <si>
    <t>Lissaman, Greg</t>
  </si>
  <si>
    <t>Magee, Paul</t>
  </si>
  <si>
    <t>Mahood, Kim</t>
  </si>
  <si>
    <t>Marston, Benjamin</t>
  </si>
  <si>
    <t>Mayo, Andrew</t>
  </si>
  <si>
    <t>Menon, Padma</t>
  </si>
  <si>
    <t>Nugent, Ann</t>
  </si>
  <si>
    <t>O’Donohue, Brianna</t>
  </si>
  <si>
    <t>Paver, Cathy</t>
  </si>
  <si>
    <t>Pete and Fiete</t>
  </si>
  <si>
    <t>Prophecy Games</t>
  </si>
  <si>
    <t>Resonate (Corinbank Festival)</t>
  </si>
  <si>
    <t>Shaw, Christine</t>
  </si>
  <si>
    <t>Shortis and Simpson</t>
  </si>
  <si>
    <t>Smith, Gary</t>
  </si>
  <si>
    <t>Strange Weather Gospel Choir</t>
  </si>
  <si>
    <t>Strathnairn Arts Association</t>
  </si>
  <si>
    <t>Traverse Poetry</t>
  </si>
  <si>
    <t>University of NSW Press</t>
  </si>
  <si>
    <t>van der Linden, Barbara</t>
  </si>
  <si>
    <t>Volk, Felicity</t>
  </si>
  <si>
    <t>Waghorn, Oliver</t>
  </si>
  <si>
    <t>Weir, Elizabeth</t>
  </si>
  <si>
    <t>Weston Creek Community Concert Band</t>
  </si>
  <si>
    <t>Williamson, Carol</t>
  </si>
  <si>
    <t>TOTAL (69 projects)</t>
  </si>
  <si>
    <t>Community Arts</t>
  </si>
  <si>
    <t>Canberra Gay and Lesbian Qwire</t>
  </si>
  <si>
    <t>Duck, Timothy</t>
  </si>
  <si>
    <t>Encuentro</t>
  </si>
  <si>
    <t>Galilee</t>
  </si>
  <si>
    <t>Menslink</t>
  </si>
  <si>
    <t>People with Disabilities</t>
  </si>
  <si>
    <t>ACT Creative Arts Fellowships</t>
  </si>
  <si>
    <t>Casey, Peter Joseph</t>
  </si>
  <si>
    <t>Martin, Ruth Lee</t>
  </si>
  <si>
    <t>Kevin, Tony</t>
  </si>
  <si>
    <t>Hill, Barry</t>
  </si>
  <si>
    <t>Jackson, Andy</t>
  </si>
  <si>
    <t>Kambaskovic-Sawers, Danijela</t>
  </si>
  <si>
    <t>Musgrave, David</t>
  </si>
  <si>
    <t>Canberra Youth Music</t>
  </si>
  <si>
    <t>Canberra Symphony Orchestra</t>
  </si>
  <si>
    <t>Finnegan, David</t>
  </si>
  <si>
    <t>Foster, Robert</t>
  </si>
  <si>
    <t>Hansen, Timothy</t>
  </si>
  <si>
    <t>McGregor, Alison</t>
  </si>
  <si>
    <t>O’Hara, Tracey</t>
  </si>
  <si>
    <t>Parv, Valerie</t>
  </si>
  <si>
    <t>Powell, Susanne</t>
  </si>
  <si>
    <t>Prophecy Games Pty Ltd</t>
  </si>
  <si>
    <t>Shortis &amp; Simpson Pty Ltd</t>
  </si>
  <si>
    <t>Belconnen Arts Centre Inc</t>
  </si>
  <si>
    <t>Gholipour, Ardeshir</t>
  </si>
  <si>
    <t>Screen ACT</t>
  </si>
  <si>
    <t>Walters, Joanne</t>
  </si>
  <si>
    <t>Gorman House Arts Centre Inc.</t>
  </si>
  <si>
    <t>Powell, Sussane</t>
  </si>
  <si>
    <t>Boyd, Julia</t>
  </si>
  <si>
    <t>Clarke, Anthea</t>
  </si>
  <si>
    <t>Hawkins, Alexina</t>
  </si>
  <si>
    <t>Lander, Hayley</t>
  </si>
  <si>
    <t>Lewis, Reuben</t>
  </si>
  <si>
    <t>Lick, Tiffany</t>
  </si>
  <si>
    <t>Obrien, Ruth</t>
  </si>
  <si>
    <t>Romeyn, Annika</t>
  </si>
  <si>
    <t>Stein, Patrick</t>
  </si>
  <si>
    <t>Tsimeris, Asha</t>
  </si>
  <si>
    <t>Australian Poetry Ltd (ACT Office).</t>
  </si>
  <si>
    <t>Art Monthly Australia Ltd.</t>
  </si>
  <si>
    <t>Artsong</t>
  </si>
  <si>
    <t>Ausglass</t>
  </si>
  <si>
    <t>Bennett, Luke</t>
  </si>
  <si>
    <t>Blair, Annette</t>
  </si>
  <si>
    <t>Bradley, Jacqueline</t>
  </si>
  <si>
    <t>Budge, Liam</t>
  </si>
  <si>
    <t>Cameron-Dalman, Elizabeth</t>
  </si>
  <si>
    <t>Canberra Centenary Anthology Advisory Group</t>
  </si>
  <si>
    <t>Community Radio 2XX Inc.</t>
  </si>
  <si>
    <t>Dignand, Sam</t>
  </si>
  <si>
    <t>Fun Machine</t>
  </si>
  <si>
    <t>Godbold, Shellaine</t>
  </si>
  <si>
    <t>Harrison, Eris</t>
  </si>
  <si>
    <t>Hopgood, Christina</t>
  </si>
  <si>
    <t>Jackson, Alison</t>
  </si>
  <si>
    <t>King, Sam</t>
  </si>
  <si>
    <t>Lee, Gary</t>
  </si>
  <si>
    <t>Martiniello, Jennifer</t>
  </si>
  <si>
    <t>McHugh, Margaret</t>
  </si>
  <si>
    <t>Moss, Suzanne</t>
  </si>
  <si>
    <t>Music ACT Inc.</t>
  </si>
  <si>
    <t>Norris, Yolande</t>
  </si>
  <si>
    <t>Papanikolakis, Elena</t>
  </si>
  <si>
    <t>Penders, Monica</t>
  </si>
  <si>
    <t>Pratten, Belinda</t>
  </si>
  <si>
    <t>Resonate Pty</t>
  </si>
  <si>
    <t>Rowney, Tom</t>
  </si>
  <si>
    <t>Serious Theatre</t>
  </si>
  <si>
    <t>Skinner, Ceretha</t>
  </si>
  <si>
    <t>Slater, Bernie</t>
  </si>
  <si>
    <t>Sweeting, Luke</t>
  </si>
  <si>
    <t>Teakel, Wendy</t>
  </si>
  <si>
    <t>Tow, Hana</t>
  </si>
  <si>
    <t>Woden Valley Youth Choir</t>
  </si>
  <si>
    <t>Bauman, Ashley</t>
  </si>
  <si>
    <t>Bucket, Austin</t>
  </si>
  <si>
    <t>Conway, Karla</t>
  </si>
  <si>
    <t>Cramer, Celia</t>
  </si>
  <si>
    <t>Davidson, Robin</t>
  </si>
  <si>
    <t>Earthly Delights</t>
  </si>
  <si>
    <t>Gisz, Madeleine</t>
  </si>
  <si>
    <t>Haley, Thomas</t>
  </si>
  <si>
    <t>Lallemand, Blaide</t>
  </si>
  <si>
    <t>Madrid, Frank</t>
  </si>
  <si>
    <t>Rosini, Peter</t>
  </si>
  <si>
    <t>Senoir, Catherine</t>
  </si>
  <si>
    <t>Stokes, John</t>
  </si>
  <si>
    <t>Swift, Gennvieve</t>
  </si>
  <si>
    <t>Warren, Kaaren</t>
  </si>
  <si>
    <t>Willis, Melinda</t>
  </si>
  <si>
    <t>Canberra Choral Society Inc.</t>
  </si>
  <si>
    <t>Canberra Symphony Orchestra Inc.</t>
  </si>
  <si>
    <t>Llewellyn Choir Inc</t>
  </si>
  <si>
    <t>Musica Viva</t>
  </si>
  <si>
    <t>Baila Chile Folk Dances Inc.</t>
  </si>
  <si>
    <t>Canberra Dance Theatre Inc</t>
  </si>
  <si>
    <t>Communities@Work, Youth Services Division</t>
  </si>
  <si>
    <t>Karralika Programs Inc</t>
  </si>
  <si>
    <t>Parkinson’s ACT Inc</t>
  </si>
  <si>
    <t>Tuggeranong Community Festival Inc.</t>
  </si>
  <si>
    <t>Chevalier, Julie</t>
  </si>
  <si>
    <t>Cliff, Paul</t>
  </si>
  <si>
    <t>Lang, Kristen</t>
  </si>
  <si>
    <t>Murphy, Lizz</t>
  </si>
  <si>
    <t>Shenfield, Anne</t>
  </si>
  <si>
    <t>One-off grants</t>
  </si>
  <si>
    <t>Strathnairn</t>
  </si>
  <si>
    <t>Watson Arts Centre</t>
  </si>
  <si>
    <t>The Choreographic Centre</t>
  </si>
  <si>
    <t>ACT Indigenous Textiles and Glass Artists Group (ITAG)</t>
  </si>
  <si>
    <t>Andonovska, Lina</t>
  </si>
  <si>
    <t>Argall, Elizabeth Margaret</t>
  </si>
  <si>
    <t>Asialink</t>
  </si>
  <si>
    <t>Ausglass (Org. of Australian Glass Artists, Canberra)</t>
  </si>
  <si>
    <t>Beudel, Saskia Maya</t>
  </si>
  <si>
    <t>Blunden, Camilla Laura</t>
  </si>
  <si>
    <t>Campbell, Justine</t>
  </si>
  <si>
    <t>Canberra Dance Theatre (CDT)</t>
  </si>
  <si>
    <t>Cool Weapon</t>
  </si>
  <si>
    <t>Doctor Stovepipe</t>
  </si>
  <si>
    <t>Doepel, David</t>
  </si>
  <si>
    <t>Easteal, David</t>
  </si>
  <si>
    <t>EOR Media</t>
  </si>
  <si>
    <t>Fortescue, Christopher</t>
  </si>
  <si>
    <t>Foster, Tim</t>
  </si>
  <si>
    <t>The Griff yn Ensemble</t>
  </si>
  <si>
    <t>Haga, Akie</t>
  </si>
  <si>
    <t>Hancock Basement</t>
  </si>
  <si>
    <t>James, Christine &amp; Hatton, Beth</t>
  </si>
  <si>
    <t>Holgate Brothers</t>
  </si>
  <si>
    <t>Hoogendoorn, Bruce Pieter</t>
  </si>
  <si>
    <t>Jazz in Concert at the Gods</t>
  </si>
  <si>
    <t>Kisch, Joseph</t>
  </si>
  <si>
    <t>Laff an, Julian Simon</t>
  </si>
  <si>
    <t>Lahy, Waratah</t>
  </si>
  <si>
    <t>McArthur, Maxine</t>
  </si>
  <si>
    <t>McHugh, Ian</t>
  </si>
  <si>
    <t>Mega Fauna</t>
  </si>
  <si>
    <t>Mobile Politics</t>
  </si>
  <si>
    <t>Oriana Chorale Inc</t>
  </si>
  <si>
    <t>Ormella, Raquel</t>
  </si>
  <si>
    <t>PlayWriting Australia</t>
  </si>
  <si>
    <t>Randall Blair and the Wedded Bliss</t>
  </si>
  <si>
    <t>Simpson, Moya</t>
  </si>
  <si>
    <t>Stewart, Emily (ANU Writers)</t>
  </si>
  <si>
    <t>Switched Audio Visual</t>
  </si>
  <si>
    <t>Talbot, Hilary Ann</t>
  </si>
  <si>
    <t>The Variodivers</t>
  </si>
  <si>
    <t>Voorhoeve, Alex</t>
  </si>
  <si>
    <t>Young People and the Arts Australia</t>
  </si>
  <si>
    <t>Jonno Zilber</t>
  </si>
  <si>
    <t>Brindabella Women’s Group</t>
  </si>
  <si>
    <t>Canberra Rape Crisis Centre</t>
  </si>
  <si>
    <t>Majura Women’s Group</t>
  </si>
  <si>
    <t>Mental Health Foundation ACT</t>
  </si>
  <si>
    <t>People with Disabilities Inc</t>
  </si>
  <si>
    <t>Southside Community Service</t>
  </si>
  <si>
    <t>Masiga, Lailah</t>
  </si>
  <si>
    <t>Okai-Davies, Kabu</t>
  </si>
  <si>
    <t>Pemberton, Kaye</t>
  </si>
  <si>
    <t>Robertson, Christopher</t>
  </si>
  <si>
    <t>Lan Nguyen-hoan, Rosalind Lemoh, Lucy Quinn</t>
  </si>
  <si>
    <t>Mann, Catherine</t>
  </si>
  <si>
    <t>Withycombe, Hugh</t>
  </si>
  <si>
    <t>Eggert, Anna</t>
  </si>
  <si>
    <t>Ton That Quyhn Du</t>
  </si>
  <si>
    <t>S.K Kelen</t>
  </si>
  <si>
    <t>Diane Fahey</t>
  </si>
  <si>
    <t>Karen Witek</t>
  </si>
  <si>
    <t>Ann Shenfi eld</t>
  </si>
  <si>
    <t>Lesley Fowler</t>
  </si>
  <si>
    <t>Billabong Aboriginal Corporation</t>
  </si>
  <si>
    <t>Salut Baroque Inc</t>
  </si>
  <si>
    <t>Hall Village Brass Band</t>
  </si>
  <si>
    <t>https://web.archive.org/web/20120524060925/http://www.cmd.act.gov.au/__data/assets/pdf_file/0010/113599/cmd-annual-rpt2007-08vol1.pdf</t>
  </si>
  <si>
    <t>https://web.archive.org/web/20090618165745/http://www.cmd.act.gov.au/__data/assets/pdf_file/0005/1589/CMD-Annual-Report-2006-07-Vol1.pdf</t>
  </si>
  <si>
    <t>2006-07</t>
  </si>
  <si>
    <t>2007-08</t>
  </si>
  <si>
    <t>Adult Creative Writing Group</t>
  </si>
  <si>
    <t>Asialink Centre</t>
  </si>
  <si>
    <t>Australian National Eisteddfod</t>
  </si>
  <si>
    <t>Ayres, Tyler</t>
  </si>
  <si>
    <t>Bamford, Chris</t>
  </si>
  <si>
    <t>Banks, Daniel</t>
  </si>
  <si>
    <t>Baskett, Jonathon</t>
  </si>
  <si>
    <t>Canberra Band Explosion</t>
  </si>
  <si>
    <t>Canberra International Film Festival</t>
  </si>
  <si>
    <t>Clarity Clarinet Quartet</t>
  </si>
  <si>
    <t>Cockburn, Cobi Jean</t>
  </si>
  <si>
    <t>Cormick, Craig</t>
  </si>
  <si>
    <t>De Silva, Sanjiva</t>
  </si>
  <si>
    <t>Desgenetez, Nadege</t>
  </si>
  <si>
    <t>Drumassault</t>
  </si>
  <si>
    <t>Efraemson, Dan</t>
  </si>
  <si>
    <t>Farquhar-Still, Geoffrey James</t>
  </si>
  <si>
    <t>Florance, Caren</t>
  </si>
  <si>
    <t>Fogwell, Duane</t>
  </si>
  <si>
    <t>Fool Factory, The</t>
  </si>
  <si>
    <t>Fowler, Lesley</t>
  </si>
  <si>
    <t>FyberMotion</t>
  </si>
  <si>
    <t>Gall, Jennifer</t>
  </si>
  <si>
    <t>Hall Village Band</t>
  </si>
  <si>
    <t>Hirschausen, David</t>
  </si>
  <si>
    <t>Hodgins, Tony</t>
  </si>
  <si>
    <t>James, Alex</t>
  </si>
  <si>
    <t>Jones, Stephanie (Push Your Buttons)</t>
  </si>
  <si>
    <t>McLauchlan, Christopher David</t>
  </si>
  <si>
    <t>Milthorpe, Naomi</t>
  </si>
  <si>
    <t>Missing Bits</t>
  </si>
  <si>
    <t>Murdoch, Timothy James</t>
  </si>
  <si>
    <t>Payne, Patsy</t>
  </si>
  <si>
    <t>Pepper, Zoey</t>
  </si>
  <si>
    <t>Procter, Jennifer</t>
  </si>
  <si>
    <t>Ratchford, John</t>
  </si>
  <si>
    <t>Rondanihan</t>
  </si>
  <si>
    <t>Ronin Productions</t>
  </si>
  <si>
    <t>Shapley, Maggie</t>
  </si>
  <si>
    <t>Sofo, Charles</t>
  </si>
  <si>
    <t>Softlaw Community Projects Ltd</t>
  </si>
  <si>
    <t>Using Three Words</t>
  </si>
  <si>
    <t>Whalan, Edward Roy</t>
  </si>
  <si>
    <t>Woodrow, Carol Joan</t>
  </si>
  <si>
    <t>Young, Clare</t>
  </si>
  <si>
    <t>Canberra City Band</t>
  </si>
  <si>
    <t>Inanna</t>
  </si>
  <si>
    <t>Mental Health Foundation</t>
  </si>
  <si>
    <t>Warehouse Circus</t>
  </si>
  <si>
    <t>YWCA</t>
  </si>
  <si>
    <t>Special Initiative Funding</t>
  </si>
  <si>
    <t>BMA Magazine</t>
  </si>
  <si>
    <t>PhotoAccess Inc</t>
  </si>
  <si>
    <t>2005-06</t>
  </si>
  <si>
    <t>Arts and Recreation Training ACT Inc</t>
  </si>
  <si>
    <t>https://web.archive.org/web/20110227041052/http://www.cmd.act.gov.au/__data/assets/pdf_file/0019/113590/cmd-annual-rpt2004-05vol1.pdf</t>
  </si>
  <si>
    <t>Alistair Riddell, Belinda Jessup and Lucie Verhelst</t>
  </si>
  <si>
    <t>ArtSound</t>
  </si>
  <si>
    <t>Association of Australian Gallery Guiding Organisations</t>
  </si>
  <si>
    <t>Aust National Playwrights’ Centre Inc</t>
  </si>
  <si>
    <t>Australian National University — School of Art — Glass Workshop</t>
  </si>
  <si>
    <t>Bennett, Gerard</t>
  </si>
  <si>
    <t>Blake, Ian</t>
  </si>
  <si>
    <t>Brisk</t>
  </si>
  <si>
    <t>Canberra Community Orchestra</t>
  </si>
  <si>
    <t>Canberra Gay and Lesbian Qwire Assoc Inc</t>
  </si>
  <si>
    <t>Canberra Potters’ Society Incorporated</t>
  </si>
  <si>
    <t>Carclew Youth Arts Centre Inc — Lowdown Magazine</t>
  </si>
  <si>
    <t>Chaseling, Claudia</t>
  </si>
  <si>
    <t>Clarity</t>
  </si>
  <si>
    <t>Cordover, Jacob</t>
  </si>
  <si>
    <t>Dickson, Stephanie</t>
  </si>
  <si>
    <t>Elbow Film</t>
  </si>
  <si>
    <t>Emmett, Sophia</t>
  </si>
  <si>
    <t>Encuentro Inc</t>
  </si>
  <si>
    <t>Enlightening Productions</t>
  </si>
  <si>
    <t>Gugan Gulwan Youth Aboriginal Corporation</t>
  </si>
  <si>
    <t>Hall Village Brass Band Inc</t>
  </si>
  <si>
    <t>Hammami, Thouraya</t>
  </si>
  <si>
    <t>Harvey, Dominic</t>
  </si>
  <si>
    <t>Healing Voices Steering Committee</t>
  </si>
  <si>
    <t>Henderson, Roland</t>
  </si>
  <si>
    <t>Hordern, Amalia</t>
  </si>
  <si>
    <t>James, Morgan</t>
  </si>
  <si>
    <t>Kelly, Elizabeth</t>
  </si>
  <si>
    <t>Killeen, Fatima</t>
  </si>
  <si>
    <t>Laughing Owl Productions Pty Ltd</t>
  </si>
  <si>
    <t>Lip Magazine</t>
  </si>
  <si>
    <t>Macquarie University</t>
  </si>
  <si>
    <t>Magic Lantern Pictures Pty Ltd</t>
  </si>
  <si>
    <t>Majura Women’s Community Group Inc</t>
  </si>
  <si>
    <t>Malikides, Stephanos</t>
  </si>
  <si>
    <t>Maloney, Peter</t>
  </si>
  <si>
    <t>May Gibbs Children’s Literature Trust</t>
  </si>
  <si>
    <t>McDowell, David</t>
  </si>
  <si>
    <t>McGregor, Lenore</t>
  </si>
  <si>
    <t>McKay, Daniel</t>
  </si>
  <si>
    <t>Me The Conqueror</t>
  </si>
  <si>
    <t>Merritt, Danielle</t>
  </si>
  <si>
    <t>Muse Inc.</t>
  </si>
  <si>
    <t>Owen, Bethany</t>
  </si>
  <si>
    <t>Palangi, Nasser</t>
  </si>
  <si>
    <t>Pandanus Books — ANU</t>
  </si>
  <si>
    <t>Peacey, Aaron</t>
  </si>
  <si>
    <t>Poetry at Red Belly Black</t>
  </si>
  <si>
    <t>Rogis, Vivienne</t>
  </si>
  <si>
    <t>Ronin Films</t>
  </si>
  <si>
    <t>Shopen, Pablo Sasha</t>
  </si>
  <si>
    <t>Simic, Anna</t>
  </si>
  <si>
    <t>Stuart, Alexander</t>
  </si>
  <si>
    <t>Sunflower Entertainment</t>
  </si>
  <si>
    <t>Swanson, Alan</t>
  </si>
  <si>
    <t>Switch 3</t>
  </si>
  <si>
    <t>The Asialink Centre</t>
  </si>
  <si>
    <t>The Haydn Bande</t>
  </si>
  <si>
    <t>The Merry Muse</t>
  </si>
  <si>
    <t>Tiutiunnik, Katia</t>
  </si>
  <si>
    <t>Trio Triplika</t>
  </si>
  <si>
    <t>Tugpindulayaw Theatre Company</t>
  </si>
  <si>
    <t>Upward, Penelope</t>
  </si>
  <si>
    <t>Velez, Silvia</t>
  </si>
  <si>
    <t>Warehouse Youth Circus</t>
  </si>
  <si>
    <t>Warren, Kaaron</t>
  </si>
  <si>
    <t>Wiradjuri Echos</t>
  </si>
  <si>
    <t>Women on a Shoestring Inc</t>
  </si>
  <si>
    <t>Young People and the Arts Australia — Assitej Australia Inc</t>
  </si>
  <si>
    <t>YWCA of Canberra</t>
  </si>
  <si>
    <t>Zarif, Farideh</t>
  </si>
  <si>
    <t>Elizabeth Cameron Dalman</t>
  </si>
  <si>
    <t>Jennifer Robertson</t>
  </si>
  <si>
    <t>Quick Response Grants</t>
  </si>
  <si>
    <t>Direkt Media</t>
  </si>
  <si>
    <t>Griffin</t>
  </si>
  <si>
    <t>Hanna Hoyne</t>
  </si>
  <si>
    <t>Jael Muspratt</t>
  </si>
  <si>
    <t>Ken Yonetani</t>
  </si>
  <si>
    <t>Murray Haines</t>
  </si>
  <si>
    <t>Paul Hay</t>
  </si>
  <si>
    <t>Rachel Peachey and Emily Robinson</t>
  </si>
  <si>
    <t>Willow Hart</t>
  </si>
  <si>
    <t>Travel Grants</t>
  </si>
  <si>
    <t>Alex Voorhoeve</t>
  </si>
  <si>
    <t>Alexander Boynes</t>
  </si>
  <si>
    <t>Alison Chan</t>
  </si>
  <si>
    <t>Christine Aldred</t>
  </si>
  <si>
    <t>Dan Mackinlay</t>
  </si>
  <si>
    <t>Dorothy Johnston</t>
  </si>
  <si>
    <t>Elizabeth Kelly</t>
  </si>
  <si>
    <t>Emily O’Brien</t>
  </si>
  <si>
    <t>Frank Madrid-Irazabal</t>
  </si>
  <si>
    <t>Gabrielle Heywood</t>
  </si>
  <si>
    <t>Ian Jones</t>
  </si>
  <si>
    <t>Josephine Cresswell</t>
  </si>
  <si>
    <t>Jorg Schmeisser</t>
  </si>
  <si>
    <t>Katia Tiutiunnik</t>
  </si>
  <si>
    <t>Kerry McInnes</t>
  </si>
  <si>
    <t>Kevin Nicol</t>
  </si>
  <si>
    <t>Kim Mahood</t>
  </si>
  <si>
    <t>Leah Curtis</t>
  </si>
  <si>
    <t>Moraig McKenna</t>
  </si>
  <si>
    <t>Morgan Jai-Morincome</t>
  </si>
  <si>
    <t>Natalie Bula</t>
  </si>
  <si>
    <t>Pandanus Books</t>
  </si>
  <si>
    <t>Rebecca Meston</t>
  </si>
  <si>
    <t>Robert Foster</t>
  </si>
  <si>
    <t>Solaris</t>
  </si>
  <si>
    <t>Tracey Benson</t>
  </si>
  <si>
    <t>Trevor Stafford</t>
  </si>
  <si>
    <t>William Clarke</t>
  </si>
  <si>
    <t>Vanessa Giles</t>
  </si>
  <si>
    <t>Visiting producers, presenters and agents initiative</t>
  </si>
  <si>
    <t>Canberra Arts Marketing</t>
  </si>
  <si>
    <t>Expatriates</t>
  </si>
  <si>
    <t>Women on a Shoestring Theatre Inc.</t>
  </si>
  <si>
    <t>Public Art Program</t>
  </si>
  <si>
    <t>Aboriginal and Torres Strait Islander Cultural Centre</t>
  </si>
  <si>
    <t>ANU Photomedia workshop</t>
  </si>
  <si>
    <t>Australian Choreographic Centre</t>
  </si>
  <si>
    <t>Canberra Contemporary Art Space</t>
  </si>
  <si>
    <t>Craft ACT — Craft and Design Centre</t>
  </si>
  <si>
    <t>Megalo Access Arts</t>
  </si>
  <si>
    <t>2004-05</t>
  </si>
  <si>
    <t>2003-04</t>
  </si>
  <si>
    <t>Awards</t>
  </si>
  <si>
    <t>Experimenta</t>
  </si>
  <si>
    <t>First Wave</t>
  </si>
  <si>
    <t>ACT Down Syndrome Association Inc</t>
  </si>
  <si>
    <t>ACT Filmmakers Network Incorporated</t>
  </si>
  <si>
    <t>ArtSound Inc</t>
  </si>
  <si>
    <t>Australian National Playwrights’ Centre Inc</t>
  </si>
  <si>
    <t>Australian Youth Orchestra</t>
  </si>
  <si>
    <t>Beanort</t>
  </si>
  <si>
    <t>Bear, Leanne</t>
  </si>
  <si>
    <t>Biega, AJ</t>
  </si>
  <si>
    <t>Cain, Penelope</t>
  </si>
  <si>
    <t>Campbell, Barbara</t>
  </si>
  <si>
    <t>Canberra Speculative Fiction Guild</t>
  </si>
  <si>
    <t>Canberra Union Voices</t>
  </si>
  <si>
    <t>Carclew Youth Arts Centre Inc —Lowdown Magazine</t>
  </si>
  <si>
    <t>Duhigg, Katherine</t>
  </si>
  <si>
    <t>Dyson, Clare</t>
  </si>
  <si>
    <t>Hogg, Bev</t>
  </si>
  <si>
    <t>Indigenous Textile Artist Group</t>
  </si>
  <si>
    <t>Jensz, David</t>
  </si>
  <si>
    <t>Juddery, Mark</t>
  </si>
  <si>
    <t>Kelen, Steve</t>
  </si>
  <si>
    <t>Langley, Somaya</t>
  </si>
  <si>
    <t>Markov, Zeljko</t>
  </si>
  <si>
    <t>McDonald, Graham</t>
  </si>
  <si>
    <t>Muse Inc</t>
  </si>
  <si>
    <t>National Folk Festival Ltd</t>
  </si>
  <si>
    <t>Nevile, Telia</t>
  </si>
  <si>
    <t>Object Magazine—Australian Centre for Craft and Design</t>
  </si>
  <si>
    <t>O’Clery, Karen</t>
  </si>
  <si>
    <t>Passages</t>
  </si>
  <si>
    <t>Paterson, Elizabeth</t>
  </si>
  <si>
    <t>Rea, Kirstie</t>
  </si>
  <si>
    <t>Schulz, Amanda</t>
  </si>
  <si>
    <t>Smith, Oliver</t>
  </si>
  <si>
    <t>Spencer, Merryn</t>
  </si>
  <si>
    <t>Stopera Inc</t>
  </si>
  <si>
    <t>The Dumas Trio</t>
  </si>
  <si>
    <t>The Horse’s Leotard</t>
  </si>
  <si>
    <t>Tiernan, Helen</t>
  </si>
  <si>
    <t>Voronoff, Anna</t>
  </si>
  <si>
    <t>Watson, Ruth</t>
  </si>
  <si>
    <t>Women on a Shoestring</t>
  </si>
  <si>
    <t>Woodward, Thomas</t>
  </si>
  <si>
    <t>?????</t>
  </si>
  <si>
    <t>Photo Access</t>
  </si>
  <si>
    <t>Craft ACT</t>
  </si>
  <si>
    <t>Craig Dawson and Simone Olding</t>
  </si>
  <si>
    <t>Debra Boyd-Goggin</t>
  </si>
  <si>
    <t>Denise Ferris</t>
  </si>
  <si>
    <t>Eleanor Gates-Stuart</t>
  </si>
  <si>
    <t>Enlightning Productions</t>
  </si>
  <si>
    <t>Fred Smith and the Musicians</t>
  </si>
  <si>
    <t>Gillian Alcock</t>
  </si>
  <si>
    <t>Glenda Guest</t>
  </si>
  <si>
    <t>Heidi Lefebvre</t>
  </si>
  <si>
    <t>Jacob Cordover</t>
  </si>
  <si>
    <t>Jacqueline Bogusz</t>
  </si>
  <si>
    <t>Jennifer Gall</t>
  </si>
  <si>
    <t>John Pratt</t>
  </si>
  <si>
    <t>Joy Wooi-Ling Lee</t>
  </si>
  <si>
    <t>Jude Rae</t>
  </si>
  <si>
    <t>Judi Elliot</t>
  </si>
  <si>
    <t>Judith Crispin</t>
  </si>
  <si>
    <t>Julian Callaghan</t>
  </si>
  <si>
    <t>Julie Ryder</t>
  </si>
  <si>
    <t>Keiko Amenomori-Schmeisser</t>
  </si>
  <si>
    <t>Kim Westwood</t>
  </si>
  <si>
    <t>Matthew Anderson</t>
  </si>
  <si>
    <t>Pete Mether</t>
  </si>
  <si>
    <t>Richard Johnson</t>
  </si>
  <si>
    <t>Rose Osbourne</t>
  </si>
  <si>
    <t>Ruth Hazelton</t>
  </si>
  <si>
    <t>Ruth Osbourne</t>
  </si>
  <si>
    <t>Scott Morrison</t>
  </si>
  <si>
    <t>Scott Murden</t>
  </si>
  <si>
    <t>Silver Soles Cloggers</t>
  </si>
  <si>
    <t>Silvia Velez</t>
  </si>
  <si>
    <t>Zsuzsanna Soboslay</t>
  </si>
  <si>
    <t>John Clanchy</t>
  </si>
  <si>
    <t>Christopher Robertson</t>
  </si>
  <si>
    <t>Kirstie Rea</t>
  </si>
  <si>
    <t>John Shortis</t>
  </si>
  <si>
    <t>Initiative Funding</t>
  </si>
  <si>
    <t>Canberra Museum and Gallery</t>
  </si>
  <si>
    <t>Warren Langley</t>
  </si>
  <si>
    <t>ANU Photomedia Workshop</t>
  </si>
  <si>
    <t>Artists Society of Canberra</t>
  </si>
  <si>
    <t>Italo-Australia Club</t>
  </si>
  <si>
    <t>Poetry Awards</t>
  </si>
  <si>
    <t>Jennifer Webb</t>
  </si>
  <si>
    <t>Kathy Kituai</t>
  </si>
  <si>
    <t>Paul Hetherington</t>
  </si>
  <si>
    <t>Eulea Kiraly</t>
  </si>
  <si>
    <t>Bradley Barnett</t>
  </si>
  <si>
    <t>Barry McDonald</t>
  </si>
  <si>
    <t>Kathleen Bleakley</t>
  </si>
  <si>
    <t>Geoff Page</t>
  </si>
  <si>
    <t>Adrian Caesar</t>
  </si>
  <si>
    <t>Jennifer Martiniello</t>
  </si>
  <si>
    <t>Matthew Abbott</t>
  </si>
  <si>
    <t>Maggie Shapely</t>
  </si>
  <si>
    <t>Stephen Kelen</t>
  </si>
  <si>
    <t>Julie Bradley</t>
  </si>
  <si>
    <t>John Stokes</t>
  </si>
  <si>
    <t>Hal Judge</t>
  </si>
  <si>
    <t>https://web.archive.org/web/20071107074922/http://www.tams.act.gov.au/__data/assets/pdf_file/0019/15337/annualreport03046.pdf</t>
  </si>
  <si>
    <t>http://www.cmd.act.gov.au/__data/assets/pdf_file/0004/782059/CMTEDD-AR-Vol-4.pdf</t>
  </si>
  <si>
    <t>Ainslie &amp; Gorman Arts Centre</t>
  </si>
  <si>
    <t>Canberra Youth Theatre Company</t>
  </si>
  <si>
    <t>Megalo Print Studio</t>
  </si>
  <si>
    <t>Music For Canberra</t>
  </si>
  <si>
    <t>M16 Artspace</t>
  </si>
  <si>
    <t>Pro Musica</t>
  </si>
  <si>
    <t>You Are Here</t>
  </si>
  <si>
    <t>ArtSpace</t>
  </si>
  <si>
    <t>Aspen Island Theatre Company</t>
  </si>
  <si>
    <t>Big hART</t>
  </si>
  <si>
    <t>Blunden, Camilla</t>
  </si>
  <si>
    <t>Canberra Dance Development Centre</t>
  </si>
  <si>
    <t>Craft, Nicholas</t>
  </si>
  <si>
    <t>Davis, Tom</t>
  </si>
  <si>
    <t>Farrell, Kirsten</t>
  </si>
  <si>
    <t>Featherstone, Nigel</t>
  </si>
  <si>
    <t>Galan, Andrew</t>
  </si>
  <si>
    <t>Heaney, Andrew</t>
  </si>
  <si>
    <t>Hutch, Ellis (Kate Murphy)</t>
  </si>
  <si>
    <t>Jaireth, Subhash</t>
  </si>
  <si>
    <t>Lingua Franca Dance Theatre</t>
  </si>
  <si>
    <t>Lohse, Hardy</t>
  </si>
  <si>
    <t>Marston, Ben</t>
  </si>
  <si>
    <t>McConaghy, Nicholas</t>
  </si>
  <si>
    <t>McIntosh, Maria</t>
  </si>
  <si>
    <t>Mettes, Marianne</t>
  </si>
  <si>
    <t>Munro, Al</t>
  </si>
  <si>
    <t>Petocz, Cathy</t>
  </si>
  <si>
    <t>Quinlivan, Hannah</t>
  </si>
  <si>
    <t>Rebus Theatre</t>
  </si>
  <si>
    <t>Rip Publishing</t>
  </si>
  <si>
    <t>Sage, Charles</t>
  </si>
  <si>
    <t>Silberman, Heidi</t>
  </si>
  <si>
    <t>Small, Samantha</t>
  </si>
  <si>
    <t>Soboslay, Zsuzsi</t>
  </si>
  <si>
    <t>Sparrow-Folk</t>
  </si>
  <si>
    <t>US MOB Writing</t>
  </si>
  <si>
    <t>Wallflower</t>
  </si>
  <si>
    <t>Crispin, Judith</t>
  </si>
  <si>
    <t>Bisset, Paul</t>
  </si>
  <si>
    <t>Smith, Barbara</t>
  </si>
  <si>
    <t>Sarsfield, Tracey</t>
  </si>
  <si>
    <t>Kelly, Emma</t>
  </si>
  <si>
    <t>Menz, Amy</t>
  </si>
  <si>
    <t>Strachan, Heidi</t>
  </si>
  <si>
    <t>Robinson, Harriet</t>
  </si>
  <si>
    <t>Douglas, Mel</t>
  </si>
  <si>
    <t>Peake, Gordon</t>
  </si>
  <si>
    <t>Asia Link</t>
  </si>
  <si>
    <t>Arts Law</t>
  </si>
  <si>
    <t>CAT Awards</t>
  </si>
  <si>
    <t>Megalo Print Studio + Gallery</t>
  </si>
  <si>
    <t>Artists in Schools</t>
  </si>
  <si>
    <t>Cahill, Lisa</t>
  </si>
  <si>
    <t>Hughes, Meredith</t>
  </si>
  <si>
    <t>Maginnity, Dan</t>
  </si>
  <si>
    <t>Canberra Glassworks</t>
  </si>
  <si>
    <t>Young Music Society</t>
  </si>
  <si>
    <t>Music for Canberra</t>
  </si>
  <si>
    <t>Musica Viva ACT</t>
  </si>
  <si>
    <t>ANU budget shown here : http://www.anu.edu.au/files/review/anu_ar_2003.pdf - assuming 4.8 million over 3 years split equally</t>
  </si>
  <si>
    <t>Glassworks operating budget : http://www.parliament.act.gov.au/__data/assets/pdf_file/0005/382433/Stanhope_Chief_Minister.pdf Not including one-off grants in total as they are capital upgrades</t>
  </si>
  <si>
    <t>$</t>
  </si>
  <si>
    <t>no.</t>
  </si>
  <si>
    <t>Program Orginations</t>
  </si>
  <si>
    <t>Project Grants</t>
  </si>
  <si>
    <t>Out of Round / Travel</t>
  </si>
  <si>
    <t>Ainslie Village, Art Haven</t>
  </si>
  <si>
    <t>Anderson, Nola</t>
  </si>
  <si>
    <t>Australian Poetry</t>
  </si>
  <si>
    <t>Belconnen Community Service</t>
  </si>
  <si>
    <t>Cole, Tobias</t>
  </si>
  <si>
    <t>Delatovic, Nicholas</t>
  </si>
  <si>
    <t>Dickson, Nicola</t>
  </si>
  <si>
    <t>Duck, Tim</t>
  </si>
  <si>
    <t>Editia</t>
  </si>
  <si>
    <t xml:space="preserve">Edwards, Daniel </t>
  </si>
  <si>
    <t>Feminartsy</t>
  </si>
  <si>
    <t>Gallagher, Bronwyn</t>
  </si>
  <si>
    <t>Green, Joel</t>
  </si>
  <si>
    <t>Harris Hobbs Landscapes</t>
  </si>
  <si>
    <t>Heslin, Paul</t>
  </si>
  <si>
    <t>Higgins/Smith</t>
  </si>
  <si>
    <t>Laudenbach, Catherine</t>
  </si>
  <si>
    <t>Lea, Elizabeth</t>
  </si>
  <si>
    <t>Little, Fiona</t>
  </si>
  <si>
    <t>Madeleine, Anna</t>
  </si>
  <si>
    <t>McCartney, Tania</t>
  </si>
  <si>
    <t>Morris, Rafe</t>
  </si>
  <si>
    <t>Mutton, Katy</t>
  </si>
  <si>
    <t>Nandan, Kavita</t>
  </si>
  <si>
    <t>Noted</t>
  </si>
  <si>
    <t>Patel, Zoya</t>
  </si>
  <si>
    <t>Pigeonhole Theatre</t>
  </si>
  <si>
    <t>Plevey, Alison</t>
  </si>
  <si>
    <t>Strange Attractor</t>
  </si>
  <si>
    <t>Walsh-Smith, Shane</t>
  </si>
  <si>
    <t>Woden Community Service Inc</t>
  </si>
  <si>
    <t>Zelnik, Stella-Rae</t>
  </si>
  <si>
    <t>Barnett, Barb</t>
  </si>
  <si>
    <t>Franki Sparke</t>
  </si>
  <si>
    <t>Dr Kabu Okai-Davies</t>
  </si>
  <si>
    <t>Mr Kim Beamish</t>
  </si>
  <si>
    <t>Ms Jilda Andrews </t>
  </si>
  <si>
    <t>Kerry Reed Gilbert (Us Mob)</t>
  </si>
  <si>
    <t>Canberra Area Theatre Awards</t>
  </si>
  <si>
    <t>Llewellyn Choir</t>
  </si>
  <si>
    <t>Music for Canberra </t>
  </si>
  <si>
    <t>National Capital Orchestra</t>
  </si>
  <si>
    <t>Ausdance</t>
  </si>
  <si>
    <t>Australian National Capital Artists</t>
  </si>
  <si>
    <t>Pro-Musica</t>
  </si>
  <si>
    <t>You Are Festival</t>
  </si>
  <si>
    <t>ACT Population at 30 June</t>
  </si>
  <si>
    <t>ACT ARTS FUND
$ Per Capita, inflation adjusted</t>
  </si>
  <si>
    <t>Ratio of Arts Fund to Total Government Revenue</t>
  </si>
  <si>
    <t>Year</t>
  </si>
  <si>
    <t>No.</t>
  </si>
  <si>
    <t>http://www.arts.act.gov.au/engage/making-CBRarts-happen/background-paper</t>
  </si>
  <si>
    <t>Proportion of spend for Project &amp; OOR grants</t>
  </si>
  <si>
    <t>Any fellowships this year? Confirm BAC/GW separate line funding?</t>
  </si>
  <si>
    <t>Confirm Glassworks separate line funding?</t>
  </si>
  <si>
    <t xml:space="preserve">Not available in </t>
  </si>
  <si>
    <t>ATSICC Public Art project not included in total, no information available. 24-7 Dwell Public art program is included as it is temporary and not acquisitive by govt: https://web.archive.org/web/20060305191311/http://www.arts.act.gov.au/pages/images/24.7%20Dwell%20Program.pdf</t>
  </si>
  <si>
    <t>Equivalent 2015 dollars</t>
  </si>
  <si>
    <t>(Refer to RBA inflation calculator)</t>
  </si>
  <si>
    <t>(Refer to ABS data)</t>
  </si>
  <si>
    <t>Budgeted Total Govt Revenue ($million)</t>
  </si>
  <si>
    <t xml:space="preserve"> Any fellowships this year? Any out of round this year? This set seems incomplete - perhaps smaller grants not considered notifiable? Hail damage not included</t>
  </si>
  <si>
    <t>http://www.arts.act.gov.au/funding/current-funding-recipients</t>
  </si>
  <si>
    <t>KAO funding estimated including 2.5% CPI, need to wait to annual reports for final. Out of round not necessarily spent yet. Why the difference in Program, Project &amp; Llewellyn hall funding from  budget?</t>
  </si>
  <si>
    <t>2005 results are ESTIMATED based on interpolation</t>
  </si>
  <si>
    <t>2006 results may be incomplete with no fellowships or out of round funding shown in annual reports</t>
  </si>
  <si>
    <t>KEY DATA</t>
  </si>
  <si>
    <t>Additional funding required for 2015 to match 2004 proportion of Total Government Revenue</t>
  </si>
  <si>
    <t xml:space="preserve">Notes:
•         Prepared by Jack Lloyd of the Childers Group, ACT
•         Expenditure includes all arts grants to individuals, groups and organisations reported in ACT Government Annual Reports
•         Full breakdowns with all grants listed by year and category will be made available on the Childers Group website
•         In some years, Glassworks and BAC line spending is not included in Government Annual Reports so estimates are made
•         A breakdown of 2005-06 funding was not included in the relevant Annual Report so figures for that year are interpolated
•         2006-07 does not include any Out Of Round or Fellowship funding, these were not reported for the year
•         2015-16 data is not reported as yet and totals are based on the amounts advised by artsACT
•         Inflation is based on the RBA calculator, population is based on ABS figures at 30 June
•         Total government revenue comes from ACT Budgets for each year
•         Capital works included as outputs in Annual Reports are excluded (specifically hailstorm repair and building upgrades)
•         Public art is excluded except where it is known to have been temporary and non-acquisitive
</t>
  </si>
  <si>
    <t>Change in % of Total Government Revenue 2004-2015</t>
  </si>
  <si>
    <t>ACT ARTS FUND 2004-05 TO 2015-16: SNAPSHOTS</t>
  </si>
  <si>
    <t>Change in Arts Activity Grant $ Per Capita 2004-2015</t>
  </si>
  <si>
    <t>Additional funding required for 2015 Expenditure to match 2004 Inflation Adjusted Per Capita</t>
  </si>
  <si>
    <t>Key arts / program expense per capita adjusted</t>
  </si>
  <si>
    <t>Inflation modifier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</si>
</sst>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6" formatCode="&quot;$&quot;#,##0;[Red]\-&quot;$&quot;#,##0"/>
    <numFmt numFmtId="44" formatCode="_-&quot;$&quot;* #,##0.00_-;\-&quot;$&quot;* #,##0.00_-;_-&quot;$&quot;* &quot;-&quot;??_-;_-@_-"/>
    <numFmt numFmtId="164" formatCode="&quot;$&quot;#,##0.00"/>
    <numFmt numFmtId="165" formatCode="&quot;$&quot;#,##0"/>
    <numFmt numFmtId="166" formatCode="0.000%"/>
    <numFmt numFmtId="167" formatCode="0.0000"/>
    <numFmt numFmtId="168" formatCode="0.0%"/>
    <numFmt numFmtId="169" formatCode="0.000"/>
  </numFmts>
  <fonts count="2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rgb="FF000000"/>
      <name val="Segoe UI"/>
      <family val="2"/>
    </font>
    <font>
      <sz val="9"/>
      <color rgb="FF000000"/>
      <name val="Segoe UI"/>
      <family val="2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sz val="17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sz val="15"/>
      <name val="Calibri"/>
      <family val="2"/>
      <scheme val="minor"/>
    </font>
    <font>
      <sz val="15"/>
      <color theme="1"/>
      <name val="Calibri"/>
      <family val="2"/>
      <scheme val="minor"/>
    </font>
    <font>
      <sz val="15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Georgia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4" fillId="0" borderId="0" applyNumberFormat="0" applyFill="0" applyBorder="0" applyAlignment="0" applyProtection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91">
    <xf numFmtId="0" fontId="0" fillId="0" borderId="0" xfId="0"/>
    <xf numFmtId="0" fontId="0" fillId="0" borderId="1" xfId="0" applyBorder="1"/>
    <xf numFmtId="164" fontId="0" fillId="0" borderId="2" xfId="0" applyNumberFormat="1" applyBorder="1"/>
    <xf numFmtId="0" fontId="1" fillId="0" borderId="1" xfId="0" applyFont="1" applyBorder="1"/>
    <xf numFmtId="0" fontId="2" fillId="0" borderId="3" xfId="0" applyFont="1" applyBorder="1"/>
    <xf numFmtId="164" fontId="2" fillId="0" borderId="4" xfId="0" applyNumberFormat="1" applyFont="1" applyBorder="1"/>
    <xf numFmtId="0" fontId="0" fillId="0" borderId="5" xfId="0" applyBorder="1"/>
    <xf numFmtId="0" fontId="3" fillId="0" borderId="3" xfId="0" applyFont="1" applyBorder="1"/>
    <xf numFmtId="6" fontId="0" fillId="0" borderId="0" xfId="0" applyNumberFormat="1"/>
    <xf numFmtId="165" fontId="0" fillId="0" borderId="2" xfId="0" applyNumberFormat="1" applyBorder="1"/>
    <xf numFmtId="165" fontId="0" fillId="0" borderId="1" xfId="0" applyNumberFormat="1" applyBorder="1"/>
    <xf numFmtId="6" fontId="0" fillId="0" borderId="2" xfId="0" applyNumberFormat="1" applyBorder="1"/>
    <xf numFmtId="165" fontId="0" fillId="0" borderId="0" xfId="0" applyNumberFormat="1"/>
    <xf numFmtId="165" fontId="1" fillId="0" borderId="1" xfId="0" applyNumberFormat="1" applyFont="1" applyBorder="1"/>
    <xf numFmtId="165" fontId="3" fillId="0" borderId="3" xfId="0" applyNumberFormat="1" applyFont="1" applyBorder="1"/>
    <xf numFmtId="165" fontId="2" fillId="0" borderId="4" xfId="0" applyNumberFormat="1" applyFont="1" applyBorder="1"/>
    <xf numFmtId="165" fontId="2" fillId="0" borderId="3" xfId="0" applyNumberFormat="1" applyFont="1" applyBorder="1"/>
    <xf numFmtId="165" fontId="0" fillId="0" borderId="5" xfId="0" applyNumberFormat="1" applyBorder="1"/>
    <xf numFmtId="165" fontId="4" fillId="0" borderId="2" xfId="1" applyNumberFormat="1" applyBorder="1"/>
    <xf numFmtId="6" fontId="0" fillId="2" borderId="2" xfId="0" applyNumberFormat="1" applyFill="1" applyBorder="1"/>
    <xf numFmtId="6" fontId="0" fillId="2" borderId="0" xfId="0" applyNumberFormat="1" applyFill="1"/>
    <xf numFmtId="165" fontId="2" fillId="2" borderId="4" xfId="0" applyNumberFormat="1" applyFont="1" applyFill="1" applyBorder="1"/>
    <xf numFmtId="165" fontId="2" fillId="3" borderId="4" xfId="0" applyNumberFormat="1" applyFont="1" applyFill="1" applyBorder="1"/>
    <xf numFmtId="164" fontId="4" fillId="0" borderId="2" xfId="1" applyNumberFormat="1" applyBorder="1"/>
    <xf numFmtId="165" fontId="0" fillId="2" borderId="1" xfId="0" applyNumberFormat="1" applyFill="1" applyBorder="1"/>
    <xf numFmtId="0" fontId="0" fillId="2" borderId="1" xfId="0" applyFill="1" applyBorder="1"/>
    <xf numFmtId="1" fontId="0" fillId="0" borderId="1" xfId="0" applyNumberFormat="1" applyBorder="1"/>
    <xf numFmtId="1" fontId="0" fillId="0" borderId="2" xfId="0" applyNumberFormat="1" applyBorder="1"/>
    <xf numFmtId="1" fontId="0" fillId="0" borderId="0" xfId="0" applyNumberFormat="1"/>
    <xf numFmtId="0" fontId="8" fillId="0" borderId="0" xfId="0" applyFont="1"/>
    <xf numFmtId="6" fontId="8" fillId="0" borderId="0" xfId="0" applyNumberFormat="1" applyFont="1"/>
    <xf numFmtId="0" fontId="9" fillId="0" borderId="0" xfId="0" applyFont="1"/>
    <xf numFmtId="6" fontId="9" fillId="0" borderId="0" xfId="0" applyNumberFormat="1" applyFont="1"/>
    <xf numFmtId="6" fontId="0" fillId="0" borderId="0" xfId="0" applyNumberFormat="1" applyFill="1"/>
    <xf numFmtId="164" fontId="0" fillId="2" borderId="2" xfId="0" applyNumberFormat="1" applyFill="1" applyBorder="1"/>
    <xf numFmtId="0" fontId="10" fillId="0" borderId="0" xfId="0" applyFont="1"/>
    <xf numFmtId="44" fontId="10" fillId="0" borderId="0" xfId="2" applyFont="1"/>
    <xf numFmtId="0" fontId="10" fillId="2" borderId="0" xfId="0" applyFont="1" applyFill="1"/>
    <xf numFmtId="1" fontId="10" fillId="0" borderId="0" xfId="0" applyNumberFormat="1" applyFont="1"/>
    <xf numFmtId="0" fontId="11" fillId="2" borderId="0" xfId="0" applyFont="1" applyFill="1"/>
    <xf numFmtId="0" fontId="0" fillId="4" borderId="0" xfId="0" applyFill="1"/>
    <xf numFmtId="164" fontId="10" fillId="0" borderId="0" xfId="0" applyNumberFormat="1" applyFont="1"/>
    <xf numFmtId="0" fontId="10" fillId="0" borderId="0" xfId="0" applyFont="1" applyFill="1"/>
    <xf numFmtId="165" fontId="10" fillId="0" borderId="0" xfId="0" applyNumberFormat="1" applyFont="1"/>
    <xf numFmtId="0" fontId="10" fillId="3" borderId="1" xfId="0" applyFont="1" applyFill="1" applyBorder="1"/>
    <xf numFmtId="164" fontId="10" fillId="3" borderId="2" xfId="0" applyNumberFormat="1" applyFont="1" applyFill="1" applyBorder="1"/>
    <xf numFmtId="9" fontId="10" fillId="0" borderId="0" xfId="3" applyFont="1"/>
    <xf numFmtId="0" fontId="13" fillId="0" borderId="0" xfId="0" applyFont="1"/>
    <xf numFmtId="0" fontId="15" fillId="0" borderId="0" xfId="0" applyFont="1"/>
    <xf numFmtId="164" fontId="15" fillId="0" borderId="0" xfId="0" applyNumberFormat="1" applyFont="1"/>
    <xf numFmtId="165" fontId="15" fillId="0" borderId="0" xfId="0" applyNumberFormat="1" applyFont="1"/>
    <xf numFmtId="0" fontId="15" fillId="0" borderId="0" xfId="0" applyFont="1" applyFill="1"/>
    <xf numFmtId="9" fontId="15" fillId="0" borderId="0" xfId="3" applyFont="1"/>
    <xf numFmtId="0" fontId="12" fillId="0" borderId="0" xfId="0" applyFont="1" applyAlignment="1">
      <alignment horizontal="left"/>
    </xf>
    <xf numFmtId="0" fontId="12" fillId="0" borderId="0" xfId="0" applyFont="1" applyAlignment="1">
      <alignment vertical="top" wrapText="1"/>
    </xf>
    <xf numFmtId="0" fontId="17" fillId="0" borderId="0" xfId="0" applyFont="1"/>
    <xf numFmtId="168" fontId="16" fillId="0" borderId="0" xfId="3" applyNumberFormat="1" applyFont="1" applyAlignment="1">
      <alignment horizontal="left"/>
    </xf>
    <xf numFmtId="0" fontId="14" fillId="0" borderId="0" xfId="0" applyFont="1" applyAlignment="1"/>
    <xf numFmtId="164" fontId="16" fillId="0" borderId="0" xfId="0" applyNumberFormat="1" applyFont="1" applyAlignment="1">
      <alignment horizontal="left"/>
    </xf>
    <xf numFmtId="0" fontId="20" fillId="0" borderId="0" xfId="0" applyFont="1"/>
    <xf numFmtId="0" fontId="21" fillId="0" borderId="0" xfId="0" applyFont="1"/>
    <xf numFmtId="0" fontId="22" fillId="0" borderId="0" xfId="0" applyFont="1"/>
    <xf numFmtId="165" fontId="20" fillId="0" borderId="0" xfId="0" applyNumberFormat="1" applyFont="1"/>
    <xf numFmtId="0" fontId="23" fillId="0" borderId="0" xfId="0" applyFont="1"/>
    <xf numFmtId="10" fontId="20" fillId="0" borderId="0" xfId="3" applyNumberFormat="1" applyFont="1" applyAlignment="1">
      <alignment horizontal="left"/>
    </xf>
    <xf numFmtId="168" fontId="20" fillId="0" borderId="0" xfId="3" applyNumberFormat="1" applyFont="1" applyAlignment="1">
      <alignment horizontal="left"/>
    </xf>
    <xf numFmtId="165" fontId="20" fillId="0" borderId="0" xfId="0" applyNumberFormat="1" applyFont="1" applyAlignment="1">
      <alignment horizontal="left"/>
    </xf>
    <xf numFmtId="0" fontId="24" fillId="0" borderId="0" xfId="0" applyFont="1"/>
    <xf numFmtId="165" fontId="24" fillId="0" borderId="0" xfId="2" applyNumberFormat="1" applyFont="1"/>
    <xf numFmtId="165" fontId="15" fillId="0" borderId="0" xfId="2" applyNumberFormat="1" applyFont="1"/>
    <xf numFmtId="165" fontId="15" fillId="2" borderId="0" xfId="2" applyNumberFormat="1" applyFont="1" applyFill="1"/>
    <xf numFmtId="165" fontId="15" fillId="4" borderId="0" xfId="2" applyNumberFormat="1" applyFont="1" applyFill="1"/>
    <xf numFmtId="1" fontId="15" fillId="0" borderId="0" xfId="0" applyNumberFormat="1" applyFont="1"/>
    <xf numFmtId="1" fontId="15" fillId="2" borderId="0" xfId="0" applyNumberFormat="1" applyFont="1" applyFill="1"/>
    <xf numFmtId="1" fontId="15" fillId="4" borderId="0" xfId="0" applyNumberFormat="1" applyFont="1" applyFill="1"/>
    <xf numFmtId="0" fontId="15" fillId="2" borderId="0" xfId="0" applyFont="1" applyFill="1"/>
    <xf numFmtId="0" fontId="15" fillId="4" borderId="0" xfId="0" applyFont="1" applyFill="1"/>
    <xf numFmtId="165" fontId="24" fillId="0" borderId="0" xfId="0" applyNumberFormat="1" applyFont="1"/>
    <xf numFmtId="165" fontId="15" fillId="2" borderId="0" xfId="0" applyNumberFormat="1" applyFont="1" applyFill="1"/>
    <xf numFmtId="165" fontId="15" fillId="4" borderId="0" xfId="0" applyNumberFormat="1" applyFont="1" applyFill="1"/>
    <xf numFmtId="3" fontId="25" fillId="0" borderId="0" xfId="0" applyNumberFormat="1" applyFont="1"/>
    <xf numFmtId="3" fontId="15" fillId="0" borderId="0" xfId="0" applyNumberFormat="1" applyFont="1" applyFill="1"/>
    <xf numFmtId="0" fontId="24" fillId="0" borderId="0" xfId="0" applyFont="1" applyAlignment="1">
      <alignment wrapText="1"/>
    </xf>
    <xf numFmtId="1" fontId="15" fillId="0" borderId="0" xfId="2" applyNumberFormat="1" applyFont="1"/>
    <xf numFmtId="166" fontId="15" fillId="0" borderId="0" xfId="3" applyNumberFormat="1" applyFont="1"/>
    <xf numFmtId="169" fontId="15" fillId="0" borderId="0" xfId="0" applyNumberFormat="1" applyFont="1"/>
    <xf numFmtId="10" fontId="15" fillId="0" borderId="0" xfId="3" applyNumberFormat="1" applyFont="1"/>
    <xf numFmtId="167" fontId="15" fillId="0" borderId="0" xfId="0" applyNumberFormat="1" applyFont="1"/>
    <xf numFmtId="0" fontId="19" fillId="0" borderId="0" xfId="0" applyFont="1" applyAlignment="1">
      <alignment horizontal="left" vertical="center"/>
    </xf>
    <xf numFmtId="0" fontId="18" fillId="0" borderId="0" xfId="0" applyFont="1" applyAlignment="1">
      <alignment horizontal="left" vertical="top" wrapText="1"/>
    </xf>
    <xf numFmtId="165" fontId="20" fillId="0" borderId="0" xfId="0" applyNumberFormat="1" applyFont="1" applyAlignment="1">
      <alignment horizontal="left"/>
    </xf>
  </cellXfs>
  <cellStyles count="4">
    <cellStyle name="Currency" xfId="2" builtinId="4"/>
    <cellStyle name="Hyperlink" xfId="1" builtinId="8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none" spc="0" normalizeH="0" baseline="0">
                <a:solidFill>
                  <a:schemeClr val="dk1">
                    <a:lumMod val="50000"/>
                    <a:lumOff val="50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en-US"/>
              <a:t>1. ACT ARTS FUND
$ per capita, inflation adjusted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none" spc="0" normalizeH="0" baseline="0">
              <a:solidFill>
                <a:schemeClr val="dk1">
                  <a:lumMod val="50000"/>
                  <a:lumOff val="50000"/>
                </a:schemeClr>
              </a:solidFill>
              <a:latin typeface="+mj-lt"/>
              <a:ea typeface="+mj-ea"/>
              <a:cs typeface="+mj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Analysis!$A$106</c:f>
              <c:strCache>
                <c:ptCount val="1"/>
                <c:pt idx="0">
                  <c:v>ACT ARTS FUND
$ Per Capita, inflation adjusted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Analysis!$B$105:$O$105</c15:sqref>
                  </c15:fullRef>
                </c:ext>
              </c:extLst>
              <c:f>Analysis!$C$105:$O$105</c:f>
              <c:numCache>
                <c:formatCode>General</c:formatCode>
                <c:ptCount val="13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Analysis!$B$106:$O$106</c15:sqref>
                  </c15:fullRef>
                </c:ext>
              </c:extLst>
              <c:f>Analysis!$C$106:$O$106</c:f>
              <c:numCache>
                <c:formatCode>"$"#,##0.00</c:formatCode>
                <c:ptCount val="13"/>
                <c:pt idx="0">
                  <c:v>24.168292607682773</c:v>
                </c:pt>
                <c:pt idx="1">
                  <c:v>24.786883777777778</c:v>
                </c:pt>
                <c:pt idx="2">
                  <c:v>23.988681048585484</c:v>
                </c:pt>
                <c:pt idx="3">
                  <c:v>22.496411490125674</c:v>
                </c:pt>
                <c:pt idx="4">
                  <c:v>24.382141236021191</c:v>
                </c:pt>
                <c:pt idx="5">
                  <c:v>24.302829010416666</c:v>
                </c:pt>
                <c:pt idx="6">
                  <c:v>24.11032996592845</c:v>
                </c:pt>
                <c:pt idx="7">
                  <c:v>24.074053318460685</c:v>
                </c:pt>
                <c:pt idx="8">
                  <c:v>23.871527188183808</c:v>
                </c:pt>
                <c:pt idx="9">
                  <c:v>23.421455167112402</c:v>
                </c:pt>
                <c:pt idx="10">
                  <c:v>22.872636854521627</c:v>
                </c:pt>
                <c:pt idx="11">
                  <c:v>22.305354698098689</c:v>
                </c:pt>
                <c:pt idx="12">
                  <c:v>22.295536797489671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8DB4-40D6-90AB-DF2A94D6555A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331697560"/>
        <c:axId val="331781016"/>
      </c:lineChart>
      <c:catAx>
        <c:axId val="3316975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  <a:alpha val="54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15000"/>
                  <a:lumOff val="85000"/>
                  <a:alpha val="51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1781016"/>
        <c:crosses val="autoZero"/>
        <c:auto val="1"/>
        <c:lblAlgn val="ctr"/>
        <c:lblOffset val="100"/>
        <c:noMultiLvlLbl val="0"/>
      </c:catAx>
      <c:valAx>
        <c:axId val="331781016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  <a:alpha val="54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1697560"/>
        <c:crosses val="autoZero"/>
        <c:crossBetween val="between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/>
              <a:t>2. Proportion of Arts Fund to </a:t>
            </a:r>
            <a:br>
              <a:rPr lang="en-US" sz="1800" b="1"/>
            </a:br>
            <a:r>
              <a:rPr lang="en-US" sz="1800" b="1"/>
              <a:t>Total Government Revenue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Analysis!$A$112:$B$112</c:f>
              <c:strCache>
                <c:ptCount val="2"/>
                <c:pt idx="0">
                  <c:v>Ratio of Arts Fund to Total Government Revenue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Analysis!$C$108:$O$108</c:f>
              <c:numCache>
                <c:formatCode>General</c:formatCode>
                <c:ptCount val="13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</c:numCache>
            </c:numRef>
          </c:cat>
          <c:val>
            <c:numRef>
              <c:f>Analysis!$C$112:$O$112</c:f>
              <c:numCache>
                <c:formatCode>0.000%</c:formatCode>
                <c:ptCount val="13"/>
                <c:pt idx="0">
                  <c:v>2.4238406779661017E-3</c:v>
                </c:pt>
                <c:pt idx="1">
                  <c:v>2.3260964506172841E-3</c:v>
                </c:pt>
                <c:pt idx="2">
                  <c:v>2.2121151158514159E-3</c:v>
                </c:pt>
                <c:pt idx="3">
                  <c:v>2.1375988599928748E-3</c:v>
                </c:pt>
                <c:pt idx="4">
                  <c:v>2.2317286515001647E-3</c:v>
                </c:pt>
                <c:pt idx="5">
                  <c:v>2.1580235081374321E-3</c:v>
                </c:pt>
                <c:pt idx="6">
                  <c:v>1.9958910569105692E-3</c:v>
                </c:pt>
                <c:pt idx="7">
                  <c:v>2.1019896373056994E-3</c:v>
                </c:pt>
                <c:pt idx="8">
                  <c:v>2.0158074611917876E-3</c:v>
                </c:pt>
                <c:pt idx="9">
                  <c:v>2.0848861336032389E-3</c:v>
                </c:pt>
                <c:pt idx="10">
                  <c:v>1.9802452206750059E-3</c:v>
                </c:pt>
                <c:pt idx="11">
                  <c:v>1.9283843181818181E-3</c:v>
                </c:pt>
                <c:pt idx="12">
                  <c:v>1.889587852494577E-3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8173-4DFC-9F94-42FC7CA2DD05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31781800"/>
        <c:axId val="331782192"/>
      </c:lineChart>
      <c:catAx>
        <c:axId val="3317818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1782192"/>
        <c:crosses val="autoZero"/>
        <c:auto val="1"/>
        <c:lblAlgn val="ctr"/>
        <c:lblOffset val="100"/>
        <c:noMultiLvlLbl val="0"/>
      </c:catAx>
      <c:valAx>
        <c:axId val="3317821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178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3. Number of Project and Out of Round Grants</a:t>
            </a:r>
            <a:br>
              <a:rPr lang="en-US"/>
            </a:br>
            <a:r>
              <a:rPr lang="en-US"/>
              <a:t>distributed</a:t>
            </a:r>
            <a:r>
              <a:rPr lang="en-US" baseline="0"/>
              <a:t> </a:t>
            </a:r>
            <a:r>
              <a:rPr lang="en-US"/>
              <a:t>per year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1"/>
          <c:order val="1"/>
          <c:tx>
            <c:strRef>
              <c:f>Analysis!$B$40</c:f>
              <c:strCache>
                <c:ptCount val="1"/>
                <c:pt idx="0">
                  <c:v>No.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2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Analysis!$C$39:$O$39</c:f>
              <c:numCache>
                <c:formatCode>General</c:formatCode>
                <c:ptCount val="13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</c:numCache>
            </c:numRef>
          </c:cat>
          <c:val>
            <c:numRef>
              <c:f>Analysis!$C$40:$O$40</c:f>
              <c:numCache>
                <c:formatCode>0</c:formatCode>
                <c:ptCount val="13"/>
                <c:pt idx="0">
                  <c:v>108</c:v>
                </c:pt>
                <c:pt idx="1">
                  <c:v>135</c:v>
                </c:pt>
                <c:pt idx="2">
                  <c:v>97.5</c:v>
                </c:pt>
                <c:pt idx="3">
                  <c:v>60</c:v>
                </c:pt>
                <c:pt idx="4">
                  <c:v>78</c:v>
                </c:pt>
                <c:pt idx="5">
                  <c:v>80</c:v>
                </c:pt>
                <c:pt idx="6">
                  <c:v>63</c:v>
                </c:pt>
                <c:pt idx="7">
                  <c:v>65</c:v>
                </c:pt>
                <c:pt idx="8">
                  <c:v>69</c:v>
                </c:pt>
                <c:pt idx="9">
                  <c:v>55</c:v>
                </c:pt>
                <c:pt idx="10">
                  <c:v>47</c:v>
                </c:pt>
                <c:pt idx="11">
                  <c:v>65</c:v>
                </c:pt>
                <c:pt idx="12">
                  <c:v>58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96D-4879-9785-BFA29929C23F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30906304"/>
        <c:axId val="330906696"/>
        <c:extLst xmlns:c16r2="http://schemas.microsoft.com/office/drawing/2015/06/chart"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 xmlns:c16r2="http://schemas.microsoft.com/office/drawing/2015/06/chart">
                      <c:ext uri="{02D57815-91ED-43cb-92C2-25804820EDAC}">
                        <c15:formulaRef>
                          <c15:sqref>Analysis!$B$39</c15:sqref>
                        </c15:formulaRef>
                      </c:ext>
                    </c:extLst>
                    <c:strCache>
                      <c:ptCount val="1"/>
                      <c:pt idx="0">
                        <c:v>Year</c:v>
                      </c:pt>
                    </c:strCache>
                  </c:strRef>
                </c:tx>
                <c:spPr>
                  <a:ln w="31750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none"/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ctr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6r2="http://schemas.microsoft.com/office/drawing/2015/06/chart"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50000"/>
                                <a:lumOff val="50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numRef>
                    <c:extLst xmlns:c16r2="http://schemas.microsoft.com/office/drawing/2015/06/chart">
                      <c:ext uri="{02D57815-91ED-43cb-92C2-25804820EDAC}">
                        <c15:formulaRef>
                          <c15:sqref>Analysis!$C$39:$O$39</c15:sqref>
                        </c15:formulaRef>
                      </c:ext>
                    </c:extLst>
                    <c:numCache>
                      <c:formatCode>General</c:formatCode>
                      <c:ptCount val="13"/>
                      <c:pt idx="0">
                        <c:v>2003</c:v>
                      </c:pt>
                      <c:pt idx="1">
                        <c:v>2004</c:v>
                      </c:pt>
                      <c:pt idx="2">
                        <c:v>2005</c:v>
                      </c:pt>
                      <c:pt idx="3">
                        <c:v>2006</c:v>
                      </c:pt>
                      <c:pt idx="4">
                        <c:v>2007</c:v>
                      </c:pt>
                      <c:pt idx="5">
                        <c:v>2008</c:v>
                      </c:pt>
                      <c:pt idx="6">
                        <c:v>2009</c:v>
                      </c:pt>
                      <c:pt idx="7">
                        <c:v>2010</c:v>
                      </c:pt>
                      <c:pt idx="8">
                        <c:v>2011</c:v>
                      </c:pt>
                      <c:pt idx="9">
                        <c:v>2012</c:v>
                      </c:pt>
                      <c:pt idx="10">
                        <c:v>2013</c:v>
                      </c:pt>
                      <c:pt idx="11">
                        <c:v>2014</c:v>
                      </c:pt>
                      <c:pt idx="12">
                        <c:v>2015</c:v>
                      </c:pt>
                    </c:numCache>
                  </c:numRef>
                </c:cat>
                <c:val>
                  <c:numRef>
                    <c:extLst xmlns:c16r2="http://schemas.microsoft.com/office/drawing/2015/06/chart">
                      <c:ext uri="{02D57815-91ED-43cb-92C2-25804820EDAC}">
                        <c15:formulaRef>
                          <c15:sqref>Analysis!$C$39:$O$39</c15:sqref>
                        </c15:formulaRef>
                      </c:ext>
                    </c:extLst>
                    <c:numCache>
                      <c:formatCode>General</c:formatCode>
                      <c:ptCount val="13"/>
                      <c:pt idx="0">
                        <c:v>2003</c:v>
                      </c:pt>
                      <c:pt idx="1">
                        <c:v>2004</c:v>
                      </c:pt>
                      <c:pt idx="2">
                        <c:v>2005</c:v>
                      </c:pt>
                      <c:pt idx="3">
                        <c:v>2006</c:v>
                      </c:pt>
                      <c:pt idx="4">
                        <c:v>2007</c:v>
                      </c:pt>
                      <c:pt idx="5">
                        <c:v>2008</c:v>
                      </c:pt>
                      <c:pt idx="6">
                        <c:v>2009</c:v>
                      </c:pt>
                      <c:pt idx="7">
                        <c:v>2010</c:v>
                      </c:pt>
                      <c:pt idx="8">
                        <c:v>2011</c:v>
                      </c:pt>
                      <c:pt idx="9">
                        <c:v>2012</c:v>
                      </c:pt>
                      <c:pt idx="10">
                        <c:v>2013</c:v>
                      </c:pt>
                      <c:pt idx="11">
                        <c:v>2014</c:v>
                      </c:pt>
                      <c:pt idx="12">
                        <c:v>2015</c:v>
                      </c:pt>
                    </c:numCache>
                  </c:numRef>
                </c:val>
                <c:smooth val="0"/>
                <c:extLst xmlns:c16r2="http://schemas.microsoft.com/office/drawing/2015/06/chart">
                  <c:ext xmlns:c16="http://schemas.microsoft.com/office/drawing/2014/chart" uri="{C3380CC4-5D6E-409C-BE32-E72D297353CC}">
                    <c16:uniqueId val="{00000000-B96D-4879-9785-BFA29929C23F}"/>
                  </c:ext>
                </c:extLst>
              </c15:ser>
            </c15:filteredLineSeries>
          </c:ext>
        </c:extLst>
      </c:lineChart>
      <c:catAx>
        <c:axId val="330906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0906696"/>
        <c:crosses val="autoZero"/>
        <c:auto val="1"/>
        <c:lblAlgn val="ctr"/>
        <c:lblOffset val="100"/>
        <c:noMultiLvlLbl val="0"/>
      </c:catAx>
      <c:valAx>
        <c:axId val="330906696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crossAx val="3309063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00" normalizeH="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r>
              <a:rPr lang="en-AU" sz="1700"/>
              <a:t>4. project &amp; out of round Grants AS</a:t>
            </a:r>
            <a:r>
              <a:rPr lang="en-AU" sz="1700" baseline="0"/>
              <a:t> PROPORTION OF TOTAL Grants Expenditure</a:t>
            </a:r>
            <a:endParaRPr lang="en-AU" sz="1700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1"/>
          <c:order val="1"/>
          <c:spPr>
            <a:ln w="25400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2"/>
              </a:outerShdw>
            </a:effectLst>
          </c:spPr>
          <c:marker>
            <c:symbol val="none"/>
          </c:marker>
          <c:dLbls>
            <c:spPr>
              <a:solidFill>
                <a:schemeClr val="accent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Analysis!$C$114:$O$114</c:f>
              <c:numCache>
                <c:formatCode>General</c:formatCode>
                <c:ptCount val="13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</c:numCache>
            </c:numRef>
          </c:cat>
          <c:val>
            <c:numRef>
              <c:f>Analysis!$C$115:$O$115</c:f>
              <c:numCache>
                <c:formatCode>0.00%</c:formatCode>
                <c:ptCount val="13"/>
                <c:pt idx="0">
                  <c:v>0.19693828816292394</c:v>
                </c:pt>
                <c:pt idx="1">
                  <c:v>0.226023437108678</c:v>
                </c:pt>
                <c:pt idx="2">
                  <c:v>0.17962992920227155</c:v>
                </c:pt>
                <c:pt idx="3">
                  <c:v>0.13301217951281949</c:v>
                </c:pt>
                <c:pt idx="4">
                  <c:v>0.12617522104622761</c:v>
                </c:pt>
                <c:pt idx="5">
                  <c:v>0.1209213775581601</c:v>
                </c:pt>
                <c:pt idx="6">
                  <c:v>8.6562935939663577E-2</c:v>
                </c:pt>
                <c:pt idx="7">
                  <c:v>8.3046099141722438E-2</c:v>
                </c:pt>
                <c:pt idx="8">
                  <c:v>8.4674396839700239E-2</c:v>
                </c:pt>
                <c:pt idx="9">
                  <c:v>7.3963131123725184E-2</c:v>
                </c:pt>
                <c:pt idx="10">
                  <c:v>7.8639509748103131E-2</c:v>
                </c:pt>
                <c:pt idx="11">
                  <c:v>8.7857109773124956E-2</c:v>
                </c:pt>
                <c:pt idx="12">
                  <c:v>9.8151762139823212E-2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5E2C-411F-AE8C-C8F2FB2150AA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330907480"/>
        <c:axId val="330907872"/>
        <c:extLst xmlns:c16r2="http://schemas.microsoft.com/office/drawing/2015/06/chart"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spPr>
                  <a:ln w="25400" cap="rnd">
                    <a:solidFill>
                      <a:schemeClr val="lt1"/>
                    </a:solidFill>
                    <a:round/>
                  </a:ln>
                  <a:effectLst>
                    <a:outerShdw dist="25400" dir="2700000" algn="tl" rotWithShape="0">
                      <a:schemeClr val="accent1"/>
                    </a:outerShdw>
                  </a:effectLst>
                </c:spPr>
                <c:marker>
                  <c:symbol val="none"/>
                </c:marker>
                <c:dLbls>
                  <c:spPr>
                    <a:solidFill>
                      <a:schemeClr val="accent1"/>
                    </a:solidFill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ctr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6r2="http://schemas.microsoft.com/office/drawing/2015/06/chart"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accent1">
                                <a:lumMod val="60000"/>
                                <a:lumOff val="40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numRef>
                    <c:extLst xmlns:c16r2="http://schemas.microsoft.com/office/drawing/2015/06/chart">
                      <c:ext uri="{02D57815-91ED-43cb-92C2-25804820EDAC}">
                        <c15:formulaRef>
                          <c15:sqref>Analysis!$C$114:$O$114</c15:sqref>
                        </c15:formulaRef>
                      </c:ext>
                    </c:extLst>
                    <c:numCache>
                      <c:formatCode>General</c:formatCode>
                      <c:ptCount val="13"/>
                      <c:pt idx="0">
                        <c:v>2003</c:v>
                      </c:pt>
                      <c:pt idx="1">
                        <c:v>2004</c:v>
                      </c:pt>
                      <c:pt idx="2">
                        <c:v>2005</c:v>
                      </c:pt>
                      <c:pt idx="3">
                        <c:v>2006</c:v>
                      </c:pt>
                      <c:pt idx="4">
                        <c:v>2007</c:v>
                      </c:pt>
                      <c:pt idx="5">
                        <c:v>2008</c:v>
                      </c:pt>
                      <c:pt idx="6">
                        <c:v>2009</c:v>
                      </c:pt>
                      <c:pt idx="7">
                        <c:v>2010</c:v>
                      </c:pt>
                      <c:pt idx="8">
                        <c:v>2011</c:v>
                      </c:pt>
                      <c:pt idx="9">
                        <c:v>2012</c:v>
                      </c:pt>
                      <c:pt idx="10">
                        <c:v>2013</c:v>
                      </c:pt>
                      <c:pt idx="11">
                        <c:v>2014</c:v>
                      </c:pt>
                      <c:pt idx="12">
                        <c:v>2015</c:v>
                      </c:pt>
                    </c:numCache>
                  </c:numRef>
                </c:cat>
                <c:val>
                  <c:numRef>
                    <c:extLst xmlns:c16r2="http://schemas.microsoft.com/office/drawing/2015/06/chart">
                      <c:ext uri="{02D57815-91ED-43cb-92C2-25804820EDAC}">
                        <c15:formulaRef>
                          <c15:sqref>Analysis!$C$114:$O$114</c15:sqref>
                        </c15:formulaRef>
                      </c:ext>
                    </c:extLst>
                    <c:numCache>
                      <c:formatCode>General</c:formatCode>
                      <c:ptCount val="13"/>
                      <c:pt idx="0">
                        <c:v>2003</c:v>
                      </c:pt>
                      <c:pt idx="1">
                        <c:v>2004</c:v>
                      </c:pt>
                      <c:pt idx="2">
                        <c:v>2005</c:v>
                      </c:pt>
                      <c:pt idx="3">
                        <c:v>2006</c:v>
                      </c:pt>
                      <c:pt idx="4">
                        <c:v>2007</c:v>
                      </c:pt>
                      <c:pt idx="5">
                        <c:v>2008</c:v>
                      </c:pt>
                      <c:pt idx="6">
                        <c:v>2009</c:v>
                      </c:pt>
                      <c:pt idx="7">
                        <c:v>2010</c:v>
                      </c:pt>
                      <c:pt idx="8">
                        <c:v>2011</c:v>
                      </c:pt>
                      <c:pt idx="9">
                        <c:v>2012</c:v>
                      </c:pt>
                      <c:pt idx="10">
                        <c:v>2013</c:v>
                      </c:pt>
                      <c:pt idx="11">
                        <c:v>2014</c:v>
                      </c:pt>
                      <c:pt idx="12">
                        <c:v>2015</c:v>
                      </c:pt>
                    </c:numCache>
                  </c:numRef>
                </c:val>
                <c:smooth val="0"/>
                <c:extLst xmlns:c16r2="http://schemas.microsoft.com/office/drawing/2015/06/chart">
                  <c:ext xmlns:c16="http://schemas.microsoft.com/office/drawing/2014/chart" uri="{C3380CC4-5D6E-409C-BE32-E72D297353CC}">
                    <c16:uniqueId val="{00000000-5E2C-411F-AE8C-C8F2FB2150AA}"/>
                  </c:ext>
                </c:extLst>
              </c15:ser>
            </c15:filteredLineSeries>
          </c:ext>
        </c:extLst>
      </c:lineChart>
      <c:catAx>
        <c:axId val="330907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3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0907872"/>
        <c:crosses val="autoZero"/>
        <c:auto val="1"/>
        <c:lblAlgn val="ctr"/>
        <c:lblOffset val="100"/>
        <c:noMultiLvlLbl val="0"/>
      </c:catAx>
      <c:valAx>
        <c:axId val="330907872"/>
        <c:scaling>
          <c:orientation val="minMax"/>
        </c:scaling>
        <c:delete val="1"/>
        <c:axPos val="l"/>
        <c:numFmt formatCode="0.00%" sourceLinked="1"/>
        <c:majorTickMark val="none"/>
        <c:minorTickMark val="none"/>
        <c:tickLblPos val="nextTo"/>
        <c:crossAx val="3309074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lt1">
          <a:lumMod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AU" sz="1800"/>
              <a:t>5. Mean Project Grant, inflation adjusted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Analysis!$C$55:$O$55</c:f>
              <c:numCache>
                <c:formatCode>General</c:formatCode>
                <c:ptCount val="13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</c:numCache>
            </c:numRef>
          </c:cat>
          <c:val>
            <c:numRef>
              <c:f>Analysis!$C$56:$O$56</c:f>
              <c:numCache>
                <c:formatCode>"$"#,##0</c:formatCode>
                <c:ptCount val="13"/>
                <c:pt idx="0">
                  <c:v>20481.416310447759</c:v>
                </c:pt>
                <c:pt idx="1">
                  <c:v>18262.42105263158</c:v>
                </c:pt>
                <c:pt idx="2">
                  <c:v>17577.320548387095</c:v>
                </c:pt>
                <c:pt idx="3">
                  <c:v>16667.09275</c:v>
                </c:pt>
                <c:pt idx="4">
                  <c:v>15856.2315</c:v>
                </c:pt>
                <c:pt idx="5">
                  <c:v>14379.212</c:v>
                </c:pt>
                <c:pt idx="6">
                  <c:v>14499.02206122449</c:v>
                </c:pt>
                <c:pt idx="7">
                  <c:v>14541.150638297873</c:v>
                </c:pt>
                <c:pt idx="8">
                  <c:v>14734.719744680851</c:v>
                </c:pt>
                <c:pt idx="9">
                  <c:v>14559.285357142857</c:v>
                </c:pt>
                <c:pt idx="10">
                  <c:v>16533.564878048783</c:v>
                </c:pt>
                <c:pt idx="11">
                  <c:v>14856.202857142856</c:v>
                </c:pt>
                <c:pt idx="12">
                  <c:v>15660.377358490567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0916936"/>
        <c:axId val="330917328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Analysis!$C$55:$O$55</c15:sqref>
                        </c15:formulaRef>
                      </c:ext>
                    </c:extLst>
                    <c:numCache>
                      <c:formatCode>General</c:formatCode>
                      <c:ptCount val="13"/>
                      <c:pt idx="0">
                        <c:v>2003</c:v>
                      </c:pt>
                      <c:pt idx="1">
                        <c:v>2004</c:v>
                      </c:pt>
                      <c:pt idx="2">
                        <c:v>2005</c:v>
                      </c:pt>
                      <c:pt idx="3">
                        <c:v>2006</c:v>
                      </c:pt>
                      <c:pt idx="4">
                        <c:v>2007</c:v>
                      </c:pt>
                      <c:pt idx="5">
                        <c:v>2008</c:v>
                      </c:pt>
                      <c:pt idx="6">
                        <c:v>2009</c:v>
                      </c:pt>
                      <c:pt idx="7">
                        <c:v>2010</c:v>
                      </c:pt>
                      <c:pt idx="8">
                        <c:v>2011</c:v>
                      </c:pt>
                      <c:pt idx="9">
                        <c:v>2012</c:v>
                      </c:pt>
                      <c:pt idx="10">
                        <c:v>2013</c:v>
                      </c:pt>
                      <c:pt idx="11">
                        <c:v>2014</c:v>
                      </c:pt>
                      <c:pt idx="12">
                        <c:v>2015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Analysis!$C$55:$O$55</c15:sqref>
                        </c15:formulaRef>
                      </c:ext>
                    </c:extLst>
                    <c:numCache>
                      <c:formatCode>General</c:formatCode>
                      <c:ptCount val="13"/>
                      <c:pt idx="0">
                        <c:v>2003</c:v>
                      </c:pt>
                      <c:pt idx="1">
                        <c:v>2004</c:v>
                      </c:pt>
                      <c:pt idx="2">
                        <c:v>2005</c:v>
                      </c:pt>
                      <c:pt idx="3">
                        <c:v>2006</c:v>
                      </c:pt>
                      <c:pt idx="4">
                        <c:v>2007</c:v>
                      </c:pt>
                      <c:pt idx="5">
                        <c:v>2008</c:v>
                      </c:pt>
                      <c:pt idx="6">
                        <c:v>2009</c:v>
                      </c:pt>
                      <c:pt idx="7">
                        <c:v>2010</c:v>
                      </c:pt>
                      <c:pt idx="8">
                        <c:v>2011</c:v>
                      </c:pt>
                      <c:pt idx="9">
                        <c:v>2012</c:v>
                      </c:pt>
                      <c:pt idx="10">
                        <c:v>2013</c:v>
                      </c:pt>
                      <c:pt idx="11">
                        <c:v>2014</c:v>
                      </c:pt>
                      <c:pt idx="12">
                        <c:v>2015</c:v>
                      </c:pt>
                    </c:numCache>
                  </c:numRef>
                </c:val>
                <c:smooth val="0"/>
              </c15:ser>
            </c15:filteredLineSeries>
          </c:ext>
        </c:extLst>
      </c:lineChart>
      <c:catAx>
        <c:axId val="330916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0917328"/>
        <c:crosses val="autoZero"/>
        <c:auto val="1"/>
        <c:lblAlgn val="ctr"/>
        <c:lblOffset val="100"/>
        <c:noMultiLvlLbl val="0"/>
      </c:catAx>
      <c:valAx>
        <c:axId val="3309173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09169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AU" sz="1800"/>
              <a:t>6. Key Arts &amp;</a:t>
            </a:r>
            <a:r>
              <a:rPr lang="en-AU" sz="1800" baseline="0"/>
              <a:t> Program Funding per capita, </a:t>
            </a:r>
            <a:br>
              <a:rPr lang="en-AU" sz="1800" baseline="0"/>
            </a:br>
            <a:r>
              <a:rPr lang="en-AU" sz="1800" baseline="0"/>
              <a:t>inflation adjusted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Analysis!$C$119:$O$119</c:f>
              <c:numCache>
                <c:formatCode>General</c:formatCode>
                <c:ptCount val="13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</c:numCache>
            </c:numRef>
          </c:cat>
          <c:val>
            <c:numRef>
              <c:f>Analysis!$C$120:$O$120</c:f>
              <c:numCache>
                <c:formatCode>"$"#,##0.00</c:formatCode>
                <c:ptCount val="13"/>
                <c:pt idx="0">
                  <c:v>10.723445501858736</c:v>
                </c:pt>
                <c:pt idx="1">
                  <c:v>11.087152777777778</c:v>
                </c:pt>
                <c:pt idx="2">
                  <c:v>11.778839906211562</c:v>
                </c:pt>
                <c:pt idx="3">
                  <c:v>12.034348892878514</c:v>
                </c:pt>
                <c:pt idx="4">
                  <c:v>13.025261918775751</c:v>
                </c:pt>
                <c:pt idx="5">
                  <c:v>13.421173428819445</c:v>
                </c:pt>
                <c:pt idx="6">
                  <c:v>14.942238353208404</c:v>
                </c:pt>
                <c:pt idx="7">
                  <c:v>14.426655660903515</c:v>
                </c:pt>
                <c:pt idx="8">
                  <c:v>14.492427702407003</c:v>
                </c:pt>
                <c:pt idx="9">
                  <c:v>14.180255352881826</c:v>
                </c:pt>
                <c:pt idx="10">
                  <c:v>14.382919213630409</c:v>
                </c:pt>
                <c:pt idx="11">
                  <c:v>13.947613629005732</c:v>
                </c:pt>
                <c:pt idx="12">
                  <c:v>14.972895220447088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0918112"/>
        <c:axId val="330830528"/>
      </c:lineChart>
      <c:catAx>
        <c:axId val="3309181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0830528"/>
        <c:crosses val="autoZero"/>
        <c:auto val="1"/>
        <c:lblAlgn val="ctr"/>
        <c:lblOffset val="100"/>
        <c:noMultiLvlLbl val="0"/>
      </c:catAx>
      <c:valAx>
        <c:axId val="3308305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09181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2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  <a:alpha val="54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  <a:alpha val="51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38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defRPr sz="900" kern="1200" spc="3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lt1">
            <a:lumMod val="85000"/>
          </a:schemeClr>
        </a:solidFill>
        <a:round/>
      </a:ln>
    </cs:spPr>
    <cs:defRPr sz="1000" kern="1200"/>
  </cs:chartArea>
  <cs:dataLabel>
    <cs:lnRef idx="0"/>
    <cs:fillRef idx="0">
      <cs:styleClr val="0"/>
    </cs:fillRef>
    <cs:effectRef idx="0"/>
    <cs:fontRef idx="minor">
      <a:schemeClr val="lt1"/>
    </cs:fontRef>
    <cs:spPr>
      <a:solidFill>
        <a:schemeClr val="phClr"/>
      </a:solidFill>
    </cs:spPr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25400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39586</xdr:colOff>
      <xdr:row>8</xdr:row>
      <xdr:rowOff>27214</xdr:rowOff>
    </xdr:from>
    <xdr:to>
      <xdr:col>5</xdr:col>
      <xdr:colOff>593912</xdr:colOff>
      <xdr:row>28</xdr:row>
      <xdr:rowOff>168089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627529</xdr:colOff>
      <xdr:row>8</xdr:row>
      <xdr:rowOff>18803</xdr:rowOff>
    </xdr:from>
    <xdr:to>
      <xdr:col>12</xdr:col>
      <xdr:colOff>762001</xdr:colOff>
      <xdr:row>28</xdr:row>
      <xdr:rowOff>176892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44532</xdr:colOff>
      <xdr:row>29</xdr:row>
      <xdr:rowOff>34265</xdr:rowOff>
    </xdr:from>
    <xdr:to>
      <xdr:col>5</xdr:col>
      <xdr:colOff>593911</xdr:colOff>
      <xdr:row>45</xdr:row>
      <xdr:rowOff>187138</xdr:rowOff>
    </xdr:to>
    <xdr:graphicFrame macro="">
      <xdr:nvGraphicFramePr>
        <xdr:cNvPr id="9" name="Chart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616323</xdr:colOff>
      <xdr:row>29</xdr:row>
      <xdr:rowOff>26842</xdr:rowOff>
    </xdr:from>
    <xdr:to>
      <xdr:col>12</xdr:col>
      <xdr:colOff>773207</xdr:colOff>
      <xdr:row>45</xdr:row>
      <xdr:rowOff>187138</xdr:rowOff>
    </xdr:to>
    <xdr:graphicFrame macro="">
      <xdr:nvGraphicFramePr>
        <xdr:cNvPr id="10" name="Chart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40820</xdr:colOff>
      <xdr:row>46</xdr:row>
      <xdr:rowOff>93145</xdr:rowOff>
    </xdr:from>
    <xdr:to>
      <xdr:col>5</xdr:col>
      <xdr:colOff>605118</xdr:colOff>
      <xdr:row>66</xdr:row>
      <xdr:rowOff>120857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</xdr:col>
      <xdr:colOff>627529</xdr:colOff>
      <xdr:row>46</xdr:row>
      <xdr:rowOff>78921</xdr:rowOff>
    </xdr:from>
    <xdr:to>
      <xdr:col>13</xdr:col>
      <xdr:colOff>13609</xdr:colOff>
      <xdr:row>66</xdr:row>
      <xdr:rowOff>104775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10</xdr:col>
      <xdr:colOff>523876</xdr:colOff>
      <xdr:row>0</xdr:row>
      <xdr:rowOff>29420</xdr:rowOff>
    </xdr:from>
    <xdr:to>
      <xdr:col>12</xdr:col>
      <xdr:colOff>765696</xdr:colOff>
      <xdr:row>1</xdr:row>
      <xdr:rowOff>1872777</xdr:rowOff>
    </xdr:to>
    <xdr:pic>
      <xdr:nvPicPr>
        <xdr:cNvPr id="11" name="Picture 10" descr="The Childers Group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86976" y="29420"/>
          <a:ext cx="1918220" cy="21767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s://web.archive.org/web/20120524060925/http:/www.cmd.act.gov.au/__data/assets/pdf_file/0010/113599/cmd-annual-rpt2007-08vol1.pdf" TargetMode="Externa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https://web.archive.org/web/20090618165745/http:/www.cmd.act.gov.au/__data/assets/pdf_file/0005/1589/CMD-Annual-Report-2006-07-Vol1.pdf" TargetMode="Externa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3.bin"/><Relationship Id="rId1" Type="http://schemas.openxmlformats.org/officeDocument/2006/relationships/hyperlink" Target="https://web.archive.org/web/20110227041052/http:/www.cmd.act.gov.au/__data/assets/pdf_file/0019/113590/cmd-annual-rpt2004-05vol1.pdf" TargetMode="Externa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4.bin"/><Relationship Id="rId1" Type="http://schemas.openxmlformats.org/officeDocument/2006/relationships/hyperlink" Target="https://web.archive.org/web/20071107074922/http:/www.tams.act.gov.au/__data/assets/pdf_file/0019/15337/annualreport03046.pdf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rts.act.gov.au/engage/making-CBRarts-happen/background-paper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cmd.act.gov.au/__data/assets/pdf_file/0004/782059/CMTEDD-AR-Vol-4.pdf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communityservices.act.gov.au/__data/assets/pdf_file/0003/644070/Annual-Report-Volume-02-2013-14.pdf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communityservices.act.gov.au/__data/assets/pdf_file/0010/497737/CSD-Annual-Report-2012-13-Volume-2.pdf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://www.communityservices.act.gov.au/__data/assets/pdf_file/0003/353793/Community_Services_Directorate_Annual_Report_2011-12_Volume_2.pdf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://www.communityservices.act.gov.au/__data/assets/pdf_file/0010/244657/CSD-Annual-Report-2010-11-Volume-2-Part-2.pdf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s://web.archive.org/web/20110227034935/http:/www.cmd.act.gov.au/__data/assets/pdf_file/0008/158759/cmd-annual-rpt2009-10vol1.pdf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s://web.archive.org/web/20110227035238/http:/www.cmd.act.gov.au/__data/assets/pdf_file/0012/113601/cmd-annual-rpt2008-09vol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56"/>
  <sheetViews>
    <sheetView tabSelected="1" zoomScale="85" zoomScaleNormal="85" workbookViewId="0">
      <selection sqref="A1:H2"/>
    </sheetView>
  </sheetViews>
  <sheetFormatPr defaultRowHeight="15" x14ac:dyDescent="0.25"/>
  <cols>
    <col min="1" max="1" width="32" customWidth="1"/>
    <col min="2" max="2" width="10.85546875" customWidth="1"/>
    <col min="3" max="15" width="12.5703125" customWidth="1"/>
    <col min="16" max="16" width="10.28515625" bestFit="1" customWidth="1"/>
    <col min="17" max="17" width="42.28515625" customWidth="1"/>
    <col min="18" max="18" width="14.7109375" bestFit="1" customWidth="1"/>
    <col min="20" max="20" width="24.140625" customWidth="1"/>
  </cols>
  <sheetData>
    <row r="1" spans="1:18" ht="26.25" x14ac:dyDescent="0.4">
      <c r="A1" s="88" t="s">
        <v>1020</v>
      </c>
      <c r="B1" s="88"/>
      <c r="C1" s="88"/>
      <c r="D1" s="88"/>
      <c r="E1" s="88"/>
      <c r="F1" s="88"/>
      <c r="G1" s="88"/>
      <c r="H1" s="88"/>
      <c r="I1" s="57"/>
      <c r="J1" s="57"/>
      <c r="K1" s="57"/>
      <c r="L1" s="57"/>
      <c r="M1" s="57"/>
    </row>
    <row r="2" spans="1:18" ht="153.75" customHeight="1" x14ac:dyDescent="0.25">
      <c r="A2" s="88"/>
      <c r="B2" s="88"/>
      <c r="C2" s="88"/>
      <c r="D2" s="88"/>
      <c r="E2" s="88"/>
      <c r="F2" s="88"/>
      <c r="G2" s="88"/>
      <c r="H2" s="88"/>
    </row>
    <row r="3" spans="1:18" ht="19.5" x14ac:dyDescent="0.3">
      <c r="A3" s="59" t="s">
        <v>1021</v>
      </c>
      <c r="B3" s="60"/>
      <c r="C3" s="60"/>
      <c r="D3" s="61"/>
      <c r="E3" s="62" t="s">
        <v>1022</v>
      </c>
      <c r="F3" s="60"/>
      <c r="G3" s="60"/>
      <c r="H3" s="63"/>
      <c r="I3" s="63"/>
      <c r="J3" s="63"/>
      <c r="K3" s="63"/>
      <c r="L3" s="63"/>
      <c r="M3" s="63"/>
      <c r="N3" s="35"/>
      <c r="O3" s="35"/>
      <c r="P3" s="35"/>
      <c r="Q3" s="35"/>
      <c r="R3" s="35"/>
    </row>
    <row r="4" spans="1:18" ht="19.5" x14ac:dyDescent="0.3">
      <c r="A4" s="64">
        <f>O106/D106-1</f>
        <v>-0.10051069761829756</v>
      </c>
      <c r="B4" s="60"/>
      <c r="C4" s="60"/>
      <c r="D4" s="61"/>
      <c r="E4" s="90">
        <f>D106*O102-O99</f>
        <v>973384.21328044496</v>
      </c>
      <c r="F4" s="90"/>
      <c r="G4" s="90"/>
      <c r="H4" s="63"/>
      <c r="I4" s="63"/>
      <c r="J4" s="63"/>
      <c r="K4" s="63"/>
      <c r="L4" s="63"/>
      <c r="M4" s="63"/>
      <c r="N4" s="35"/>
      <c r="O4" s="35"/>
      <c r="P4" s="35"/>
      <c r="Q4" s="35"/>
      <c r="R4" s="35"/>
    </row>
    <row r="5" spans="1:18" ht="19.5" x14ac:dyDescent="0.3">
      <c r="A5" s="63"/>
      <c r="B5" s="60"/>
      <c r="C5" s="60"/>
      <c r="D5" s="61"/>
      <c r="E5" s="60"/>
      <c r="F5" s="60"/>
      <c r="G5" s="61"/>
      <c r="H5" s="63"/>
      <c r="I5" s="63"/>
      <c r="J5" s="63"/>
      <c r="K5" s="63"/>
      <c r="L5" s="63"/>
      <c r="M5" s="63"/>
      <c r="N5" s="35"/>
      <c r="O5" s="35"/>
      <c r="P5" s="35"/>
      <c r="Q5" s="35"/>
      <c r="R5" s="35"/>
    </row>
    <row r="6" spans="1:18" ht="19.5" x14ac:dyDescent="0.3">
      <c r="A6" s="59" t="s">
        <v>1019</v>
      </c>
      <c r="B6" s="60"/>
      <c r="C6" s="60"/>
      <c r="D6" s="61"/>
      <c r="E6" s="59" t="s">
        <v>1017</v>
      </c>
      <c r="F6" s="60"/>
      <c r="G6" s="60"/>
      <c r="H6" s="63"/>
      <c r="I6" s="63"/>
      <c r="J6" s="63"/>
      <c r="K6" s="63"/>
      <c r="L6" s="63"/>
      <c r="M6" s="63"/>
      <c r="N6" s="35"/>
      <c r="O6" s="35"/>
      <c r="P6" s="35"/>
      <c r="Q6" s="35"/>
      <c r="R6" s="35"/>
    </row>
    <row r="7" spans="1:18" ht="19.5" x14ac:dyDescent="0.3">
      <c r="A7" s="65">
        <f>O112/D112-1</f>
        <v>-0.1876571360602306</v>
      </c>
      <c r="B7" s="60"/>
      <c r="C7" s="60"/>
      <c r="D7" s="61"/>
      <c r="E7" s="90">
        <f>D112*(O109*1000000)-O99</f>
        <v>2012304.6373456791</v>
      </c>
      <c r="F7" s="90"/>
      <c r="G7" s="90"/>
      <c r="H7" s="63"/>
      <c r="I7" s="63"/>
      <c r="J7" s="63"/>
      <c r="K7" s="63"/>
      <c r="L7" s="63"/>
      <c r="M7" s="63"/>
      <c r="N7" s="35"/>
      <c r="O7" s="35"/>
      <c r="P7" s="35"/>
      <c r="Q7" s="35"/>
      <c r="R7" s="35"/>
    </row>
    <row r="8" spans="1:18" ht="19.5" x14ac:dyDescent="0.3">
      <c r="A8" s="65"/>
      <c r="B8" s="60"/>
      <c r="C8" s="60"/>
      <c r="D8" s="61"/>
      <c r="E8" s="66"/>
      <c r="F8" s="66"/>
      <c r="G8" s="66"/>
      <c r="H8" s="63"/>
      <c r="I8" s="63"/>
      <c r="J8" s="63"/>
      <c r="K8" s="63"/>
      <c r="L8" s="63"/>
      <c r="M8" s="63"/>
      <c r="N8" s="35"/>
      <c r="O8" s="35"/>
      <c r="P8" s="35"/>
      <c r="Q8" s="35"/>
      <c r="R8" s="35"/>
    </row>
    <row r="30" ht="69.75" customHeight="1" x14ac:dyDescent="0.25"/>
    <row r="36" spans="2:15" s="35" customFormat="1" x14ac:dyDescent="0.25"/>
    <row r="37" spans="2:15" s="35" customFormat="1" x14ac:dyDescent="0.25">
      <c r="C37" s="36">
        <f t="shared" ref="C37:O37" si="0">C92+C94</f>
        <v>1126539</v>
      </c>
      <c r="D37" s="36">
        <f t="shared" si="0"/>
        <v>1362750</v>
      </c>
      <c r="E37" s="36">
        <f t="shared" si="0"/>
        <v>1080427.5</v>
      </c>
      <c r="F37" s="36">
        <f t="shared" si="0"/>
        <v>798105</v>
      </c>
      <c r="G37" s="36">
        <f t="shared" si="0"/>
        <v>854059</v>
      </c>
      <c r="H37" s="36">
        <f t="shared" si="0"/>
        <v>865836</v>
      </c>
      <c r="I37" s="36">
        <f t="shared" si="0"/>
        <v>637522</v>
      </c>
      <c r="J37" s="36">
        <f t="shared" si="0"/>
        <v>640119</v>
      </c>
      <c r="K37" s="36">
        <f t="shared" si="0"/>
        <v>681725</v>
      </c>
      <c r="L37" s="36">
        <f t="shared" si="0"/>
        <v>609417</v>
      </c>
      <c r="M37" s="36">
        <f t="shared" si="0"/>
        <v>659809</v>
      </c>
      <c r="N37" s="36">
        <f t="shared" si="0"/>
        <v>745458</v>
      </c>
      <c r="O37" s="36">
        <f t="shared" si="0"/>
        <v>855000</v>
      </c>
    </row>
    <row r="38" spans="2:15" s="35" customFormat="1" x14ac:dyDescent="0.25"/>
    <row r="39" spans="2:15" s="35" customFormat="1" x14ac:dyDescent="0.25">
      <c r="B39" s="35" t="s">
        <v>999</v>
      </c>
      <c r="C39" s="35">
        <v>2003</v>
      </c>
      <c r="D39" s="35">
        <v>2004</v>
      </c>
      <c r="E39" s="37">
        <v>2005</v>
      </c>
      <c r="F39" s="35">
        <v>2006</v>
      </c>
      <c r="G39" s="35">
        <v>2007</v>
      </c>
      <c r="H39" s="35">
        <v>2008</v>
      </c>
      <c r="I39" s="35">
        <v>2009</v>
      </c>
      <c r="J39" s="35">
        <v>2010</v>
      </c>
      <c r="K39" s="35">
        <v>2011</v>
      </c>
      <c r="L39" s="35">
        <v>2012</v>
      </c>
      <c r="M39" s="35">
        <v>2013</v>
      </c>
      <c r="N39" s="35">
        <v>2014</v>
      </c>
      <c r="O39" s="35">
        <v>2015</v>
      </c>
    </row>
    <row r="40" spans="2:15" s="35" customFormat="1" x14ac:dyDescent="0.25">
      <c r="B40" s="35" t="s">
        <v>1000</v>
      </c>
      <c r="C40" s="38">
        <f t="shared" ref="C40:O40" si="1">C93+C95</f>
        <v>108</v>
      </c>
      <c r="D40" s="38">
        <f t="shared" si="1"/>
        <v>135</v>
      </c>
      <c r="E40" s="38">
        <f t="shared" si="1"/>
        <v>97.5</v>
      </c>
      <c r="F40" s="38">
        <f t="shared" si="1"/>
        <v>60</v>
      </c>
      <c r="G40" s="38">
        <f t="shared" si="1"/>
        <v>78</v>
      </c>
      <c r="H40" s="38">
        <f t="shared" si="1"/>
        <v>80</v>
      </c>
      <c r="I40" s="38">
        <f t="shared" si="1"/>
        <v>63</v>
      </c>
      <c r="J40" s="38">
        <f t="shared" si="1"/>
        <v>65</v>
      </c>
      <c r="K40" s="38">
        <f t="shared" si="1"/>
        <v>69</v>
      </c>
      <c r="L40" s="38">
        <f t="shared" si="1"/>
        <v>55</v>
      </c>
      <c r="M40" s="38">
        <f t="shared" si="1"/>
        <v>47</v>
      </c>
      <c r="N40" s="38">
        <f t="shared" si="1"/>
        <v>65</v>
      </c>
      <c r="O40" s="38">
        <f t="shared" si="1"/>
        <v>58</v>
      </c>
    </row>
    <row r="41" spans="2:15" s="35" customFormat="1" x14ac:dyDescent="0.25"/>
    <row r="52" spans="1:18" ht="46.5" customHeight="1" x14ac:dyDescent="0.25"/>
    <row r="54" spans="1:18" s="35" customFormat="1" x14ac:dyDescent="0.25">
      <c r="C54" s="41">
        <f t="shared" ref="C54:O54" si="2">C92/C93</f>
        <v>15017.462686567163</v>
      </c>
      <c r="D54" s="41">
        <f t="shared" si="2"/>
        <v>13710.526315789473</v>
      </c>
      <c r="E54" s="41">
        <f t="shared" si="2"/>
        <v>13552.290322580646</v>
      </c>
      <c r="F54" s="41">
        <f t="shared" si="2"/>
        <v>13301.75</v>
      </c>
      <c r="G54" s="41">
        <f t="shared" si="2"/>
        <v>12954.4375</v>
      </c>
      <c r="H54" s="41">
        <f t="shared" si="2"/>
        <v>12258.492753623188</v>
      </c>
      <c r="I54" s="41">
        <f t="shared" si="2"/>
        <v>12575.040816326531</v>
      </c>
      <c r="J54" s="41">
        <f t="shared" si="2"/>
        <v>12983.170212765957</v>
      </c>
      <c r="K54" s="41">
        <f t="shared" si="2"/>
        <v>13592.91489361702</v>
      </c>
      <c r="L54" s="41">
        <f t="shared" si="2"/>
        <v>13670.690476190477</v>
      </c>
      <c r="M54" s="41">
        <f t="shared" si="2"/>
        <v>15897.658536585366</v>
      </c>
      <c r="N54" s="41">
        <f t="shared" si="2"/>
        <v>14636.65306122449</v>
      </c>
      <c r="O54" s="41">
        <f t="shared" si="2"/>
        <v>15660.377358490567</v>
      </c>
    </row>
    <row r="55" spans="1:18" s="35" customFormat="1" x14ac:dyDescent="0.25">
      <c r="C55" s="35">
        <v>2003</v>
      </c>
      <c r="D55" s="35">
        <v>2004</v>
      </c>
      <c r="E55" s="42">
        <v>2005</v>
      </c>
      <c r="F55" s="35">
        <v>2006</v>
      </c>
      <c r="G55" s="35">
        <v>2007</v>
      </c>
      <c r="H55" s="35">
        <v>2008</v>
      </c>
      <c r="I55" s="35">
        <v>2009</v>
      </c>
      <c r="J55" s="35">
        <v>2010</v>
      </c>
      <c r="K55" s="35">
        <v>2011</v>
      </c>
      <c r="L55" s="35">
        <v>2012</v>
      </c>
      <c r="M55" s="35">
        <v>2013</v>
      </c>
      <c r="N55" s="35">
        <v>2014</v>
      </c>
      <c r="O55" s="35">
        <v>2015</v>
      </c>
    </row>
    <row r="56" spans="1:18" s="35" customFormat="1" x14ac:dyDescent="0.25">
      <c r="C56" s="43">
        <f>C54*1.36384</f>
        <v>20481.416310447759</v>
      </c>
      <c r="D56" s="43">
        <f>D54*1.332</f>
        <v>18262.42105263158</v>
      </c>
      <c r="E56" s="43">
        <f>E54*1.297</f>
        <v>17577.320548387095</v>
      </c>
      <c r="F56" s="43">
        <f>F54*1.253</f>
        <v>16667.09275</v>
      </c>
      <c r="G56" s="43">
        <f>G54*1.224</f>
        <v>15856.2315</v>
      </c>
      <c r="H56" s="43">
        <f>H54*1.173</f>
        <v>14379.212</v>
      </c>
      <c r="I56" s="43">
        <f>I54*1.153</f>
        <v>14499.02206122449</v>
      </c>
      <c r="J56" s="43">
        <f>J54*1.12</f>
        <v>14541.150638297873</v>
      </c>
      <c r="K56" s="43">
        <f>K54*1.084</f>
        <v>14734.719744680851</v>
      </c>
      <c r="L56" s="43">
        <f>L54*1.065</f>
        <v>14559.285357142857</v>
      </c>
      <c r="M56" s="43">
        <f>M54*1.04</f>
        <v>16533.564878048783</v>
      </c>
      <c r="N56" s="43">
        <f>N54*1.015</f>
        <v>14856.202857142856</v>
      </c>
      <c r="O56" s="43">
        <f>O54</f>
        <v>15660.377358490567</v>
      </c>
    </row>
    <row r="57" spans="1:18" s="35" customFormat="1" x14ac:dyDescent="0.25"/>
    <row r="58" spans="1:18" x14ac:dyDescent="0.25">
      <c r="A58" s="35"/>
      <c r="B58" s="35"/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</row>
    <row r="59" spans="1:18" x14ac:dyDescent="0.25">
      <c r="A59" s="35"/>
      <c r="B59" s="35"/>
      <c r="C59" s="35"/>
      <c r="D59" s="35"/>
      <c r="E59" s="35"/>
      <c r="F59" s="35"/>
      <c r="G59" s="35"/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35"/>
    </row>
    <row r="60" spans="1:18" x14ac:dyDescent="0.25">
      <c r="A60" s="35"/>
      <c r="B60" s="35"/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46">
        <f>(AVERAGE(M56:O56)/AVERAGE(C56:D56))</f>
        <v>0.80959361618833536</v>
      </c>
      <c r="P60" s="35"/>
      <c r="Q60" s="35"/>
      <c r="R60" s="35"/>
    </row>
    <row r="61" spans="1:18" x14ac:dyDescent="0.25">
      <c r="A61" s="35"/>
      <c r="B61" s="35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</row>
    <row r="62" spans="1:18" x14ac:dyDescent="0.25">
      <c r="A62" s="35"/>
      <c r="B62" s="35"/>
      <c r="C62" s="35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35"/>
    </row>
    <row r="63" spans="1:18" x14ac:dyDescent="0.25">
      <c r="A63" s="35"/>
      <c r="B63" s="35"/>
      <c r="C63" s="35"/>
      <c r="D63" s="35"/>
      <c r="E63" s="35"/>
      <c r="F63" s="35"/>
      <c r="G63" s="35"/>
      <c r="H63" s="35"/>
      <c r="I63" s="35"/>
      <c r="J63" s="35"/>
      <c r="K63" s="35"/>
      <c r="L63" s="35"/>
      <c r="M63" s="35"/>
      <c r="N63" s="35"/>
      <c r="O63" s="35"/>
      <c r="P63" s="35"/>
      <c r="Q63" s="35"/>
      <c r="R63" s="35"/>
    </row>
    <row r="64" spans="1:18" x14ac:dyDescent="0.25">
      <c r="A64" s="35"/>
      <c r="B64" s="35"/>
      <c r="C64" s="35"/>
      <c r="D64" s="35"/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</row>
    <row r="65" spans="1:18" x14ac:dyDescent="0.25">
      <c r="A65" s="35"/>
      <c r="B65" s="35"/>
      <c r="C65" s="35"/>
      <c r="D65" s="35"/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35"/>
      <c r="P65" s="35"/>
      <c r="Q65" s="35"/>
      <c r="R65" s="35"/>
    </row>
    <row r="66" spans="1:18" x14ac:dyDescent="0.25">
      <c r="A66" s="35"/>
      <c r="B66" s="35"/>
      <c r="C66" s="35"/>
      <c r="D66" s="35"/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35"/>
      <c r="P66" s="35"/>
      <c r="Q66" s="35"/>
      <c r="R66" s="35"/>
    </row>
    <row r="67" spans="1:18" x14ac:dyDescent="0.25">
      <c r="A67" s="35"/>
      <c r="B67" s="35"/>
      <c r="C67" s="35"/>
      <c r="D67" s="35"/>
      <c r="E67" s="35"/>
      <c r="F67" s="35"/>
      <c r="G67" s="35"/>
      <c r="H67" s="35"/>
      <c r="I67" s="35"/>
      <c r="J67" s="35"/>
      <c r="K67" s="35"/>
      <c r="L67" s="35"/>
      <c r="M67" s="35"/>
      <c r="N67" s="35"/>
      <c r="O67" s="35"/>
      <c r="P67" s="35"/>
      <c r="Q67" s="35"/>
      <c r="R67" s="35"/>
    </row>
    <row r="68" spans="1:18" x14ac:dyDescent="0.25">
      <c r="A68" s="35"/>
      <c r="B68" s="35"/>
      <c r="C68" s="35"/>
      <c r="D68" s="35"/>
      <c r="E68" s="35"/>
      <c r="F68" s="35"/>
      <c r="G68" s="35"/>
      <c r="H68" s="35"/>
      <c r="I68" s="35"/>
      <c r="J68" s="35"/>
      <c r="K68" s="35"/>
      <c r="L68" s="35"/>
      <c r="M68" s="35"/>
      <c r="N68" s="35"/>
      <c r="O68" s="35"/>
      <c r="P68" s="35"/>
      <c r="Q68" s="35"/>
      <c r="R68" s="35"/>
    </row>
    <row r="69" spans="1:18" ht="18.75" x14ac:dyDescent="0.3">
      <c r="A69" s="56"/>
      <c r="B69" s="55"/>
      <c r="C69" s="55"/>
      <c r="D69" s="47"/>
      <c r="E69" s="58"/>
      <c r="F69" s="58"/>
      <c r="G69" s="58"/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</row>
    <row r="70" spans="1:18" x14ac:dyDescent="0.25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</row>
    <row r="71" spans="1:18" ht="15" customHeight="1" x14ac:dyDescent="0.25">
      <c r="A71" s="89" t="s">
        <v>1018</v>
      </c>
      <c r="B71" s="89"/>
      <c r="C71" s="89"/>
      <c r="D71" s="89"/>
      <c r="E71" s="89"/>
      <c r="F71" s="89"/>
      <c r="G71" s="89"/>
      <c r="H71" s="89"/>
      <c r="I71" s="89"/>
      <c r="J71" s="89"/>
      <c r="K71" s="89"/>
      <c r="L71" s="89"/>
      <c r="M71" s="89"/>
      <c r="N71" s="35"/>
      <c r="O71" s="35"/>
      <c r="P71" s="35"/>
      <c r="Q71" s="35"/>
      <c r="R71" s="35"/>
    </row>
    <row r="72" spans="1:18" ht="15" customHeight="1" x14ac:dyDescent="0.25">
      <c r="A72" s="89"/>
      <c r="B72" s="89"/>
      <c r="C72" s="89"/>
      <c r="D72" s="89"/>
      <c r="E72" s="89"/>
      <c r="F72" s="89"/>
      <c r="G72" s="89"/>
      <c r="H72" s="89"/>
      <c r="I72" s="89"/>
      <c r="J72" s="89"/>
      <c r="K72" s="89"/>
      <c r="L72" s="89"/>
      <c r="M72" s="89"/>
      <c r="N72" s="35"/>
      <c r="O72" s="35"/>
      <c r="P72" s="35"/>
      <c r="Q72" s="35"/>
      <c r="R72" s="35"/>
    </row>
    <row r="73" spans="1:18" ht="15" customHeight="1" x14ac:dyDescent="0.25">
      <c r="A73" s="89"/>
      <c r="B73" s="89"/>
      <c r="C73" s="89"/>
      <c r="D73" s="89"/>
      <c r="E73" s="89"/>
      <c r="F73" s="89"/>
      <c r="G73" s="89"/>
      <c r="H73" s="89"/>
      <c r="I73" s="89"/>
      <c r="J73" s="89"/>
      <c r="K73" s="89"/>
      <c r="L73" s="89"/>
      <c r="M73" s="89"/>
      <c r="N73" s="48"/>
      <c r="O73" s="48"/>
      <c r="P73" s="48"/>
      <c r="Q73" s="48"/>
      <c r="R73" s="35"/>
    </row>
    <row r="74" spans="1:18" ht="15" customHeight="1" x14ac:dyDescent="0.25">
      <c r="A74" s="89"/>
      <c r="B74" s="89"/>
      <c r="C74" s="89"/>
      <c r="D74" s="89"/>
      <c r="E74" s="89"/>
      <c r="F74" s="89"/>
      <c r="G74" s="89"/>
      <c r="H74" s="89"/>
      <c r="I74" s="89"/>
      <c r="J74" s="89"/>
      <c r="K74" s="89"/>
      <c r="L74" s="89"/>
      <c r="M74" s="89"/>
      <c r="N74" s="48"/>
      <c r="O74" s="48"/>
      <c r="P74" s="48"/>
      <c r="Q74" s="48"/>
      <c r="R74" s="35"/>
    </row>
    <row r="75" spans="1:18" ht="15" customHeight="1" x14ac:dyDescent="0.25">
      <c r="A75" s="89"/>
      <c r="B75" s="89"/>
      <c r="C75" s="89"/>
      <c r="D75" s="89"/>
      <c r="E75" s="89"/>
      <c r="F75" s="89"/>
      <c r="G75" s="89"/>
      <c r="H75" s="89"/>
      <c r="I75" s="89"/>
      <c r="J75" s="89"/>
      <c r="K75" s="89"/>
      <c r="L75" s="89"/>
      <c r="M75" s="89"/>
      <c r="N75" s="48"/>
      <c r="O75" s="48"/>
      <c r="P75" s="48"/>
      <c r="Q75" s="48"/>
      <c r="R75" s="35"/>
    </row>
    <row r="76" spans="1:18" ht="15" customHeight="1" x14ac:dyDescent="0.25">
      <c r="A76" s="89"/>
      <c r="B76" s="89"/>
      <c r="C76" s="89"/>
      <c r="D76" s="89"/>
      <c r="E76" s="89"/>
      <c r="F76" s="89"/>
      <c r="G76" s="89"/>
      <c r="H76" s="89"/>
      <c r="I76" s="89"/>
      <c r="J76" s="89"/>
      <c r="K76" s="89"/>
      <c r="L76" s="89"/>
      <c r="M76" s="89"/>
      <c r="N76" s="48"/>
      <c r="O76" s="48"/>
      <c r="P76" s="48"/>
      <c r="Q76" s="48"/>
      <c r="R76" s="35"/>
    </row>
    <row r="77" spans="1:18" ht="15" customHeight="1" x14ac:dyDescent="0.25">
      <c r="A77" s="89"/>
      <c r="B77" s="89"/>
      <c r="C77" s="89"/>
      <c r="D77" s="89"/>
      <c r="E77" s="89"/>
      <c r="F77" s="89"/>
      <c r="G77" s="89"/>
      <c r="H77" s="89"/>
      <c r="I77" s="89"/>
      <c r="J77" s="89"/>
      <c r="K77" s="89"/>
      <c r="L77" s="89"/>
      <c r="M77" s="89"/>
      <c r="N77" s="48"/>
      <c r="O77" s="48"/>
      <c r="P77" s="48"/>
      <c r="Q77" s="48"/>
      <c r="R77" s="35"/>
    </row>
    <row r="78" spans="1:18" ht="15" customHeight="1" x14ac:dyDescent="0.25">
      <c r="A78" s="89"/>
      <c r="B78" s="89"/>
      <c r="C78" s="89"/>
      <c r="D78" s="89"/>
      <c r="E78" s="89"/>
      <c r="F78" s="89"/>
      <c r="G78" s="89"/>
      <c r="H78" s="89"/>
      <c r="I78" s="89"/>
      <c r="J78" s="89"/>
      <c r="K78" s="89"/>
      <c r="L78" s="89"/>
      <c r="M78" s="89"/>
      <c r="N78" s="48"/>
      <c r="O78" s="48"/>
      <c r="P78" s="48"/>
      <c r="Q78" s="48"/>
      <c r="R78" s="35"/>
    </row>
    <row r="79" spans="1:18" ht="15" customHeight="1" x14ac:dyDescent="0.25">
      <c r="A79" s="89"/>
      <c r="B79" s="89"/>
      <c r="C79" s="89"/>
      <c r="D79" s="89"/>
      <c r="E79" s="89"/>
      <c r="F79" s="89"/>
      <c r="G79" s="89"/>
      <c r="H79" s="89"/>
      <c r="I79" s="89"/>
      <c r="J79" s="89"/>
      <c r="K79" s="89"/>
      <c r="L79" s="89"/>
      <c r="M79" s="89"/>
      <c r="N79" s="48"/>
      <c r="O79" s="48"/>
      <c r="P79" s="48"/>
      <c r="Q79" s="48"/>
      <c r="R79" s="35"/>
    </row>
    <row r="80" spans="1:18" ht="143.25" customHeight="1" x14ac:dyDescent="0.25">
      <c r="A80" s="89"/>
      <c r="B80" s="89"/>
      <c r="C80" s="89"/>
      <c r="D80" s="89"/>
      <c r="E80" s="89"/>
      <c r="F80" s="89"/>
      <c r="G80" s="89"/>
      <c r="H80" s="89"/>
      <c r="I80" s="89"/>
      <c r="J80" s="89"/>
      <c r="K80" s="89"/>
      <c r="L80" s="89"/>
      <c r="M80" s="89"/>
      <c r="N80" s="54"/>
      <c r="O80" s="54"/>
      <c r="P80" s="54"/>
      <c r="Q80" s="54"/>
    </row>
    <row r="81" spans="1:18" ht="15.75" x14ac:dyDescent="0.25">
      <c r="A81" s="53"/>
      <c r="B81" s="48"/>
      <c r="C81" s="48"/>
      <c r="D81" s="48"/>
      <c r="E81" s="48"/>
      <c r="F81" s="48"/>
      <c r="G81" s="48"/>
      <c r="H81" s="48"/>
      <c r="I81" s="48"/>
      <c r="J81" s="48"/>
      <c r="K81" s="48"/>
      <c r="L81" s="48"/>
      <c r="M81" s="48"/>
      <c r="N81" s="48"/>
      <c r="O81" s="48"/>
      <c r="P81" s="48"/>
      <c r="Q81" s="48"/>
      <c r="R81" s="35"/>
    </row>
    <row r="84" spans="1:18" ht="29.25" customHeight="1" x14ac:dyDescent="0.3">
      <c r="A84" s="47" t="s">
        <v>1016</v>
      </c>
    </row>
    <row r="85" spans="1:18" x14ac:dyDescent="0.25">
      <c r="A85" s="39" t="s">
        <v>1014</v>
      </c>
      <c r="B85" s="39"/>
    </row>
    <row r="86" spans="1:18" x14ac:dyDescent="0.25">
      <c r="A86" s="40" t="s">
        <v>1015</v>
      </c>
      <c r="B86" s="40"/>
    </row>
    <row r="87" spans="1:18" s="48" customFormat="1" x14ac:dyDescent="0.25">
      <c r="A87" s="67"/>
      <c r="C87" s="48">
        <v>2003</v>
      </c>
      <c r="D87" s="48">
        <v>2004</v>
      </c>
      <c r="E87" s="48">
        <v>2005</v>
      </c>
      <c r="F87" s="48">
        <v>2006</v>
      </c>
      <c r="G87" s="48">
        <v>2007</v>
      </c>
      <c r="H87" s="48">
        <v>2008</v>
      </c>
      <c r="I87" s="48">
        <v>2009</v>
      </c>
      <c r="J87" s="48">
        <v>2010</v>
      </c>
      <c r="K87" s="48">
        <v>2011</v>
      </c>
      <c r="L87" s="48">
        <v>2012</v>
      </c>
      <c r="M87" s="48">
        <v>2013</v>
      </c>
      <c r="N87" s="48">
        <v>2014</v>
      </c>
      <c r="O87" s="48">
        <v>2015</v>
      </c>
    </row>
    <row r="88" spans="1:18" s="69" customFormat="1" x14ac:dyDescent="0.25">
      <c r="A88" s="68" t="s">
        <v>0</v>
      </c>
      <c r="B88" s="69" t="s">
        <v>945</v>
      </c>
      <c r="C88" s="69">
        <f>'2003-04'!D5</f>
        <v>2538075</v>
      </c>
      <c r="D88" s="69">
        <f>'2004-05'!D5</f>
        <v>2696875</v>
      </c>
      <c r="E88" s="70">
        <f>AVERAGE(D88,F88)</f>
        <v>2953337.5</v>
      </c>
      <c r="F88" s="71">
        <f>'2006-07'!D5</f>
        <v>3209800</v>
      </c>
      <c r="G88" s="69">
        <f>'2007-08'!D5</f>
        <v>3616000</v>
      </c>
      <c r="H88" s="69">
        <f>'2008-09'!D5</f>
        <v>3779075</v>
      </c>
      <c r="I88" s="69">
        <f>'2009-10'!D5</f>
        <v>4241400</v>
      </c>
      <c r="J88" s="69">
        <f>'2010-11'!D5</f>
        <v>4299450</v>
      </c>
      <c r="K88" s="69">
        <f>'2011-12'!D5</f>
        <v>4553200</v>
      </c>
      <c r="L88" s="69">
        <f>'2012-13'!D5</f>
        <v>4642142</v>
      </c>
      <c r="M88" s="69">
        <f>'2013-14'!D5</f>
        <v>4436069</v>
      </c>
      <c r="N88" s="69">
        <f>'2014-15'!D5</f>
        <v>4685406</v>
      </c>
      <c r="O88" s="69">
        <f>'2015-16'!D5</f>
        <v>5300000</v>
      </c>
    </row>
    <row r="89" spans="1:18" s="48" customFormat="1" x14ac:dyDescent="0.25">
      <c r="A89" s="67"/>
      <c r="B89" s="48" t="s">
        <v>946</v>
      </c>
      <c r="C89" s="72">
        <f>'2003-04'!C4</f>
        <v>15</v>
      </c>
      <c r="D89" s="72">
        <f>'2004-05'!C4</f>
        <v>15</v>
      </c>
      <c r="E89" s="73">
        <f t="shared" ref="E89:E97" si="3">AVERAGE(D89,F89)</f>
        <v>17</v>
      </c>
      <c r="F89" s="74">
        <f>'2006-07'!C4</f>
        <v>19</v>
      </c>
      <c r="G89" s="72">
        <f>'2007-08'!C4</f>
        <v>22</v>
      </c>
      <c r="H89" s="72">
        <f>'2008-09'!C4</f>
        <v>22</v>
      </c>
      <c r="I89" s="72">
        <f>'2009-10'!C4</f>
        <v>20</v>
      </c>
      <c r="J89" s="72">
        <f>'2010-11'!C4</f>
        <v>19</v>
      </c>
      <c r="K89" s="72">
        <f>'2011-12'!C4</f>
        <v>20</v>
      </c>
      <c r="L89" s="72">
        <f>'2012-13'!C4</f>
        <v>20</v>
      </c>
      <c r="M89" s="72">
        <f>'2013-14'!C4</f>
        <v>18</v>
      </c>
      <c r="N89" s="48">
        <f>'2014-15'!C4</f>
        <v>19</v>
      </c>
      <c r="O89" s="48">
        <f>'2015-16'!C4</f>
        <v>18</v>
      </c>
    </row>
    <row r="90" spans="1:18" s="69" customFormat="1" x14ac:dyDescent="0.25">
      <c r="A90" s="68" t="s">
        <v>947</v>
      </c>
      <c r="B90" s="69" t="s">
        <v>945</v>
      </c>
      <c r="C90" s="69">
        <v>0</v>
      </c>
      <c r="D90" s="69">
        <v>0</v>
      </c>
      <c r="E90" s="70">
        <f t="shared" si="3"/>
        <v>0</v>
      </c>
      <c r="F90" s="71">
        <v>0</v>
      </c>
      <c r="G90" s="69">
        <v>0</v>
      </c>
      <c r="H90" s="69">
        <f>'2008-09'!F5</f>
        <v>175194</v>
      </c>
      <c r="I90" s="69">
        <f>'2009-10'!F5</f>
        <v>322916</v>
      </c>
      <c r="J90" s="69">
        <f>'2010-11'!F5</f>
        <v>319656</v>
      </c>
      <c r="K90" s="69">
        <f>'2011-12'!F5</f>
        <v>334652</v>
      </c>
      <c r="L90" s="69">
        <f>'2012-13'!F5</f>
        <v>346352</v>
      </c>
      <c r="M90" s="69">
        <f>'2013-14'!F5</f>
        <v>839973</v>
      </c>
      <c r="N90" s="69">
        <f>'2014-15'!F5</f>
        <v>620225</v>
      </c>
      <c r="O90" s="69">
        <f>'2015-16'!F5</f>
        <v>550000</v>
      </c>
    </row>
    <row r="91" spans="1:18" s="48" customFormat="1" x14ac:dyDescent="0.25">
      <c r="A91" s="67"/>
      <c r="B91" s="48" t="s">
        <v>946</v>
      </c>
      <c r="C91" s="48">
        <v>0</v>
      </c>
      <c r="D91" s="48">
        <v>0</v>
      </c>
      <c r="E91" s="75">
        <f t="shared" si="3"/>
        <v>0</v>
      </c>
      <c r="F91" s="76">
        <v>0</v>
      </c>
      <c r="G91" s="48">
        <v>0</v>
      </c>
      <c r="H91" s="72">
        <f>'2008-09'!E4</f>
        <v>4</v>
      </c>
      <c r="I91" s="72">
        <f>'2009-10'!E4</f>
        <v>7</v>
      </c>
      <c r="J91" s="72">
        <f>'2010-11'!E4</f>
        <v>6</v>
      </c>
      <c r="K91" s="72">
        <f>'2011-12'!E4</f>
        <v>6</v>
      </c>
      <c r="L91" s="72">
        <f>'2012-13'!E4</f>
        <v>6</v>
      </c>
      <c r="M91" s="72">
        <f>'2013-14'!E4</f>
        <v>10</v>
      </c>
      <c r="N91" s="48">
        <f>'2014-15'!E4</f>
        <v>8</v>
      </c>
      <c r="O91" s="48">
        <f>'2015-16'!E4</f>
        <v>8</v>
      </c>
    </row>
    <row r="92" spans="1:18" s="69" customFormat="1" x14ac:dyDescent="0.25">
      <c r="A92" s="68" t="s">
        <v>948</v>
      </c>
      <c r="B92" s="69" t="s">
        <v>945</v>
      </c>
      <c r="C92" s="69">
        <f>'2003-04'!F5</f>
        <v>1006170</v>
      </c>
      <c r="D92" s="69">
        <f>'2004-05'!F5</f>
        <v>1302500</v>
      </c>
      <c r="E92" s="70">
        <f t="shared" si="3"/>
        <v>1050302.5</v>
      </c>
      <c r="F92" s="71">
        <f>'2006-07'!F5</f>
        <v>798105</v>
      </c>
      <c r="G92" s="69">
        <f>'2007-08'!F5</f>
        <v>829084</v>
      </c>
      <c r="H92" s="69">
        <f>'2008-09'!H5</f>
        <v>845836</v>
      </c>
      <c r="I92" s="69">
        <f>'2009-10'!H5</f>
        <v>616177</v>
      </c>
      <c r="J92" s="69">
        <f>'2010-11'!H5</f>
        <v>610209</v>
      </c>
      <c r="K92" s="69">
        <f>'2011-12'!H5</f>
        <v>638867</v>
      </c>
      <c r="L92" s="69">
        <f>'2012-13'!H5</f>
        <v>574169</v>
      </c>
      <c r="M92" s="69">
        <f>'2013-14'!H5</f>
        <v>651804</v>
      </c>
      <c r="N92" s="69">
        <f>'2014-15'!H5</f>
        <v>717196</v>
      </c>
      <c r="O92" s="69">
        <f>'2015-16'!H5</f>
        <v>830000</v>
      </c>
    </row>
    <row r="93" spans="1:18" s="48" customFormat="1" x14ac:dyDescent="0.25">
      <c r="A93" s="67"/>
      <c r="B93" s="48" t="s">
        <v>946</v>
      </c>
      <c r="C93" s="72">
        <f>'2003-04'!E4</f>
        <v>67</v>
      </c>
      <c r="D93" s="72">
        <f>'2004-05'!E4</f>
        <v>95</v>
      </c>
      <c r="E93" s="73">
        <f t="shared" si="3"/>
        <v>77.5</v>
      </c>
      <c r="F93" s="74">
        <f>'2006-07'!E4</f>
        <v>60</v>
      </c>
      <c r="G93" s="72">
        <f>'2007-08'!E4</f>
        <v>64</v>
      </c>
      <c r="H93" s="72">
        <f>'2008-09'!G4</f>
        <v>69</v>
      </c>
      <c r="I93" s="72">
        <f>'2009-10'!G4</f>
        <v>49</v>
      </c>
      <c r="J93" s="72">
        <f>'2010-11'!G4</f>
        <v>47</v>
      </c>
      <c r="K93" s="72">
        <f>'2011-12'!G4</f>
        <v>47</v>
      </c>
      <c r="L93" s="72">
        <f>'2012-13'!G4</f>
        <v>42</v>
      </c>
      <c r="M93" s="72">
        <f>'2013-14'!G4</f>
        <v>41</v>
      </c>
      <c r="N93" s="48">
        <f>'2014-15'!G4</f>
        <v>49</v>
      </c>
      <c r="O93" s="48">
        <f>'2015-16'!G4</f>
        <v>53</v>
      </c>
    </row>
    <row r="94" spans="1:18" s="69" customFormat="1" x14ac:dyDescent="0.25">
      <c r="A94" s="68" t="s">
        <v>949</v>
      </c>
      <c r="B94" s="69" t="s">
        <v>945</v>
      </c>
      <c r="C94" s="69">
        <f>'2003-04'!N5</f>
        <v>120369</v>
      </c>
      <c r="D94" s="69">
        <f>'2004-05'!N5+'2004-05'!P5</f>
        <v>60250</v>
      </c>
      <c r="E94" s="70">
        <f t="shared" si="3"/>
        <v>30125</v>
      </c>
      <c r="F94" s="71">
        <v>0</v>
      </c>
      <c r="G94" s="69">
        <f>'2007-08'!L5</f>
        <v>24975</v>
      </c>
      <c r="H94" s="69">
        <f>'2008-09'!N5</f>
        <v>20000</v>
      </c>
      <c r="I94" s="69">
        <f>'2009-10'!P5</f>
        <v>21345</v>
      </c>
      <c r="J94" s="69">
        <f>'2010-11'!P5</f>
        <v>29910</v>
      </c>
      <c r="K94" s="69">
        <f>'2011-12'!P5</f>
        <v>42858</v>
      </c>
      <c r="L94" s="69">
        <f>'2012-13'!P5</f>
        <v>35248</v>
      </c>
      <c r="M94" s="69">
        <f>'2013-14'!P5</f>
        <v>8005</v>
      </c>
      <c r="N94" s="69">
        <f>'2014-15'!N5</f>
        <v>28262</v>
      </c>
      <c r="O94" s="69">
        <f>'2015-16'!N5</f>
        <v>25000</v>
      </c>
    </row>
    <row r="95" spans="1:18" s="48" customFormat="1" x14ac:dyDescent="0.25">
      <c r="A95" s="67"/>
      <c r="B95" s="48" t="s">
        <v>946</v>
      </c>
      <c r="C95" s="72">
        <f>'2003-04'!M4</f>
        <v>41</v>
      </c>
      <c r="D95" s="72">
        <f>'2004-05'!M4+'2004-05'!O4</f>
        <v>40</v>
      </c>
      <c r="E95" s="73">
        <f t="shared" si="3"/>
        <v>20</v>
      </c>
      <c r="F95" s="76">
        <v>0</v>
      </c>
      <c r="G95" s="72">
        <f>'2007-08'!K4</f>
        <v>14</v>
      </c>
      <c r="H95" s="72">
        <f>'2008-09'!M4</f>
        <v>11</v>
      </c>
      <c r="I95" s="72">
        <f>'2009-10'!O4</f>
        <v>14</v>
      </c>
      <c r="J95" s="72">
        <f>'2010-11'!O4</f>
        <v>18</v>
      </c>
      <c r="K95" s="72">
        <f>'2011-12'!O4</f>
        <v>22</v>
      </c>
      <c r="L95" s="72">
        <f>'2012-13'!O4</f>
        <v>13</v>
      </c>
      <c r="M95" s="72">
        <f>'2013-14'!O4</f>
        <v>6</v>
      </c>
      <c r="N95" s="48">
        <f>'2014-15'!M4</f>
        <v>16</v>
      </c>
      <c r="O95" s="48">
        <v>5</v>
      </c>
    </row>
    <row r="96" spans="1:18" s="48" customFormat="1" x14ac:dyDescent="0.25">
      <c r="A96" s="67"/>
      <c r="C96" s="72"/>
      <c r="E96" s="75"/>
      <c r="F96" s="76"/>
    </row>
    <row r="97" spans="1:18" s="50" customFormat="1" x14ac:dyDescent="0.25">
      <c r="A97" s="77" t="s">
        <v>2</v>
      </c>
      <c r="B97" s="69" t="s">
        <v>945</v>
      </c>
      <c r="C97" s="50">
        <f>'2003-04'!B5</f>
        <v>5720264</v>
      </c>
      <c r="D97" s="50">
        <f>'2004-05'!B5</f>
        <v>6029242</v>
      </c>
      <c r="E97" s="78">
        <f t="shared" si="3"/>
        <v>6014741</v>
      </c>
      <c r="F97" s="79">
        <f>'2006-07'!B5</f>
        <v>6000240</v>
      </c>
      <c r="G97" s="50">
        <f>'2007-08'!B5</f>
        <v>6768833</v>
      </c>
      <c r="H97" s="50">
        <f>'2008-09'!B5</f>
        <v>7160322</v>
      </c>
      <c r="I97" s="50">
        <f>'2009-10'!B5</f>
        <v>7364838</v>
      </c>
      <c r="J97" s="50">
        <f>'2010-11'!B5</f>
        <v>7707996</v>
      </c>
      <c r="K97" s="50">
        <f>'2011-12'!B5</f>
        <v>8051135</v>
      </c>
      <c r="L97" s="50">
        <f>'2012-13'!B5</f>
        <v>8239470</v>
      </c>
      <c r="M97" s="50">
        <f>'2013-14'!B5</f>
        <v>8390299</v>
      </c>
      <c r="N97" s="50">
        <f>'2014-15'!B5</f>
        <v>8484891</v>
      </c>
      <c r="O97" s="50">
        <f>'2015-16'!B5</f>
        <v>8711000</v>
      </c>
    </row>
    <row r="98" spans="1:18" s="48" customFormat="1" x14ac:dyDescent="0.25">
      <c r="A98" s="67"/>
    </row>
    <row r="99" spans="1:18" s="48" customFormat="1" x14ac:dyDescent="0.25">
      <c r="A99" s="67" t="s">
        <v>1007</v>
      </c>
      <c r="C99" s="49">
        <f>C97*1.36384</f>
        <v>7801524.8537599994</v>
      </c>
      <c r="D99" s="49">
        <f>D97*1.332</f>
        <v>8030950.3440000005</v>
      </c>
      <c r="E99" s="49">
        <f>E97*1.297</f>
        <v>7801119.0769999996</v>
      </c>
      <c r="F99" s="49">
        <f>F97*1.253</f>
        <v>7518300.7199999997</v>
      </c>
      <c r="G99" s="49">
        <f>G97*1.224</f>
        <v>8285051.5920000002</v>
      </c>
      <c r="H99" s="49">
        <f>H97*1.173</f>
        <v>8399057.7060000002</v>
      </c>
      <c r="I99" s="49">
        <f>I97*1.153</f>
        <v>8491658.2139999997</v>
      </c>
      <c r="J99" s="49">
        <f>J97*1.12</f>
        <v>8632955.5200000014</v>
      </c>
      <c r="K99" s="49">
        <f>K97*1.084</f>
        <v>8727430.3399999999</v>
      </c>
      <c r="L99" s="49">
        <f>L97*1.065</f>
        <v>8775035.5499999989</v>
      </c>
      <c r="M99" s="49">
        <f>M97*1.04</f>
        <v>8725910.9600000009</v>
      </c>
      <c r="N99" s="49">
        <f>N97*1.015</f>
        <v>8612164.3649999984</v>
      </c>
      <c r="O99" s="50">
        <f>O97</f>
        <v>8711000</v>
      </c>
      <c r="Q99" s="67"/>
    </row>
    <row r="100" spans="1:18" s="48" customFormat="1" x14ac:dyDescent="0.25">
      <c r="A100" s="67" t="s">
        <v>1008</v>
      </c>
      <c r="Q100" s="67"/>
    </row>
    <row r="101" spans="1:18" s="48" customFormat="1" ht="15.75" x14ac:dyDescent="0.25">
      <c r="A101" s="67"/>
      <c r="M101" s="80"/>
      <c r="Q101" s="67"/>
    </row>
    <row r="102" spans="1:18" s="48" customFormat="1" x14ac:dyDescent="0.25">
      <c r="A102" s="67" t="s">
        <v>996</v>
      </c>
      <c r="C102" s="81">
        <v>322800</v>
      </c>
      <c r="D102" s="81">
        <v>324000</v>
      </c>
      <c r="E102" s="81">
        <v>325200</v>
      </c>
      <c r="F102" s="81">
        <v>334200</v>
      </c>
      <c r="G102" s="81">
        <v>339800</v>
      </c>
      <c r="H102" s="81">
        <v>345600</v>
      </c>
      <c r="I102" s="81">
        <v>352200</v>
      </c>
      <c r="J102" s="81">
        <v>358600</v>
      </c>
      <c r="K102" s="81">
        <v>365600</v>
      </c>
      <c r="L102" s="81">
        <v>374658</v>
      </c>
      <c r="M102" s="81">
        <v>381500</v>
      </c>
      <c r="N102" s="81">
        <f>AVERAGE(M102,O102)</f>
        <v>386103</v>
      </c>
      <c r="O102" s="81">
        <v>390706</v>
      </c>
    </row>
    <row r="103" spans="1:18" s="48" customFormat="1" x14ac:dyDescent="0.25">
      <c r="A103" s="67" t="s">
        <v>1009</v>
      </c>
    </row>
    <row r="104" spans="1:18" s="48" customFormat="1" x14ac:dyDescent="0.25">
      <c r="A104" s="67"/>
    </row>
    <row r="105" spans="1:18" s="48" customFormat="1" x14ac:dyDescent="0.25">
      <c r="A105" s="67"/>
      <c r="C105" s="48">
        <v>2003</v>
      </c>
      <c r="D105" s="48">
        <v>2004</v>
      </c>
      <c r="E105" s="48">
        <v>2005</v>
      </c>
      <c r="F105" s="48">
        <v>2006</v>
      </c>
      <c r="G105" s="48">
        <v>2007</v>
      </c>
      <c r="H105" s="48">
        <v>2008</v>
      </c>
      <c r="I105" s="48">
        <v>2009</v>
      </c>
      <c r="J105" s="48">
        <v>2010</v>
      </c>
      <c r="K105" s="48">
        <v>2011</v>
      </c>
      <c r="L105" s="48">
        <v>2012</v>
      </c>
      <c r="M105" s="48">
        <v>2013</v>
      </c>
      <c r="N105" s="48">
        <v>2014</v>
      </c>
      <c r="O105" s="48">
        <v>2015</v>
      </c>
    </row>
    <row r="106" spans="1:18" s="48" customFormat="1" ht="30" x14ac:dyDescent="0.25">
      <c r="A106" s="82" t="s">
        <v>997</v>
      </c>
      <c r="C106" s="49">
        <f>C99/C102</f>
        <v>24.168292607682773</v>
      </c>
      <c r="D106" s="49">
        <f t="shared" ref="D106:O106" si="4">D99/D102</f>
        <v>24.786883777777778</v>
      </c>
      <c r="E106" s="49">
        <f t="shared" si="4"/>
        <v>23.988681048585484</v>
      </c>
      <c r="F106" s="49">
        <f t="shared" si="4"/>
        <v>22.496411490125674</v>
      </c>
      <c r="G106" s="49">
        <f t="shared" si="4"/>
        <v>24.382141236021191</v>
      </c>
      <c r="H106" s="49">
        <f t="shared" si="4"/>
        <v>24.302829010416666</v>
      </c>
      <c r="I106" s="49">
        <f t="shared" si="4"/>
        <v>24.11032996592845</v>
      </c>
      <c r="J106" s="49">
        <f t="shared" si="4"/>
        <v>24.074053318460685</v>
      </c>
      <c r="K106" s="49">
        <f t="shared" si="4"/>
        <v>23.871527188183808</v>
      </c>
      <c r="L106" s="49">
        <f t="shared" si="4"/>
        <v>23.421455167112402</v>
      </c>
      <c r="M106" s="49">
        <f t="shared" si="4"/>
        <v>22.872636854521627</v>
      </c>
      <c r="N106" s="49">
        <f t="shared" si="4"/>
        <v>22.305354698098689</v>
      </c>
      <c r="O106" s="49">
        <f t="shared" si="4"/>
        <v>22.295536797489671</v>
      </c>
    </row>
    <row r="107" spans="1:18" s="48" customFormat="1" x14ac:dyDescent="0.25">
      <c r="A107" s="67"/>
    </row>
    <row r="108" spans="1:18" s="48" customFormat="1" x14ac:dyDescent="0.25">
      <c r="A108" s="67"/>
      <c r="C108" s="48">
        <v>2003</v>
      </c>
      <c r="D108" s="48">
        <v>2004</v>
      </c>
      <c r="E108" s="48">
        <v>2005</v>
      </c>
      <c r="F108" s="48">
        <v>2006</v>
      </c>
      <c r="G108" s="48">
        <v>2007</v>
      </c>
      <c r="H108" s="48">
        <v>2008</v>
      </c>
      <c r="I108" s="48">
        <v>2009</v>
      </c>
      <c r="J108" s="48">
        <v>2010</v>
      </c>
      <c r="K108" s="48">
        <v>2011</v>
      </c>
      <c r="L108" s="48">
        <v>2012</v>
      </c>
      <c r="M108" s="48">
        <v>2013</v>
      </c>
      <c r="N108" s="48">
        <v>2014</v>
      </c>
      <c r="O108" s="48">
        <v>2015</v>
      </c>
    </row>
    <row r="109" spans="1:18" s="48" customFormat="1" x14ac:dyDescent="0.25">
      <c r="A109" s="67" t="s">
        <v>1010</v>
      </c>
      <c r="C109" s="48">
        <v>2360</v>
      </c>
      <c r="D109" s="48">
        <v>2592</v>
      </c>
      <c r="E109" s="48">
        <v>2719</v>
      </c>
      <c r="F109" s="48">
        <v>2807</v>
      </c>
      <c r="G109" s="48">
        <v>3033</v>
      </c>
      <c r="H109" s="48">
        <v>3318</v>
      </c>
      <c r="I109" s="48">
        <v>3690</v>
      </c>
      <c r="J109" s="48">
        <v>3667</v>
      </c>
      <c r="K109" s="48">
        <v>3994</v>
      </c>
      <c r="L109" s="48">
        <v>3952</v>
      </c>
      <c r="M109" s="48">
        <v>4237</v>
      </c>
      <c r="N109" s="83">
        <v>4400</v>
      </c>
      <c r="O109" s="48">
        <v>4610</v>
      </c>
    </row>
    <row r="110" spans="1:18" s="48" customFormat="1" x14ac:dyDescent="0.25">
      <c r="A110" s="67"/>
    </row>
    <row r="111" spans="1:18" s="48" customFormat="1" x14ac:dyDescent="0.25">
      <c r="A111" s="67"/>
    </row>
    <row r="112" spans="1:18" s="48" customFormat="1" x14ac:dyDescent="0.25">
      <c r="A112" s="67" t="s">
        <v>998</v>
      </c>
      <c r="C112" s="84">
        <f t="shared" ref="C112:I112" si="5">C97/(C109*1000000)</f>
        <v>2.4238406779661017E-3</v>
      </c>
      <c r="D112" s="84">
        <f t="shared" si="5"/>
        <v>2.3260964506172841E-3</v>
      </c>
      <c r="E112" s="84">
        <f t="shared" si="5"/>
        <v>2.2121151158514159E-3</v>
      </c>
      <c r="F112" s="84">
        <f t="shared" si="5"/>
        <v>2.1375988599928748E-3</v>
      </c>
      <c r="G112" s="84">
        <f t="shared" si="5"/>
        <v>2.2317286515001647E-3</v>
      </c>
      <c r="H112" s="84">
        <f t="shared" si="5"/>
        <v>2.1580235081374321E-3</v>
      </c>
      <c r="I112" s="84">
        <f t="shared" si="5"/>
        <v>1.9958910569105692E-3</v>
      </c>
      <c r="J112" s="84">
        <f t="shared" ref="J112:O112" si="6">J97/(J109*1000000)</f>
        <v>2.1019896373056994E-3</v>
      </c>
      <c r="K112" s="84">
        <f t="shared" si="6"/>
        <v>2.0158074611917876E-3</v>
      </c>
      <c r="L112" s="84">
        <f t="shared" si="6"/>
        <v>2.0848861336032389E-3</v>
      </c>
      <c r="M112" s="84">
        <f t="shared" si="6"/>
        <v>1.9802452206750059E-3</v>
      </c>
      <c r="N112" s="84">
        <f t="shared" si="6"/>
        <v>1.9283843181818181E-3</v>
      </c>
      <c r="O112" s="84">
        <f t="shared" si="6"/>
        <v>1.889587852494577E-3</v>
      </c>
      <c r="Q112" s="85"/>
      <c r="R112" s="85"/>
    </row>
    <row r="113" spans="1:17" s="48" customFormat="1" x14ac:dyDescent="0.25">
      <c r="A113" s="67"/>
    </row>
    <row r="114" spans="1:17" s="48" customFormat="1" x14ac:dyDescent="0.25">
      <c r="C114" s="48">
        <v>2003</v>
      </c>
      <c r="D114" s="48">
        <v>2004</v>
      </c>
      <c r="E114" s="51">
        <v>2005</v>
      </c>
      <c r="F114" s="48">
        <v>2006</v>
      </c>
      <c r="G114" s="48">
        <v>2007</v>
      </c>
      <c r="H114" s="48">
        <v>2008</v>
      </c>
      <c r="I114" s="48">
        <v>2009</v>
      </c>
      <c r="J114" s="48">
        <v>2010</v>
      </c>
      <c r="K114" s="48">
        <v>2011</v>
      </c>
      <c r="L114" s="48">
        <v>2012</v>
      </c>
      <c r="M114" s="48">
        <v>2013</v>
      </c>
      <c r="N114" s="48">
        <v>2014</v>
      </c>
      <c r="O114" s="48">
        <v>2015</v>
      </c>
    </row>
    <row r="115" spans="1:17" s="48" customFormat="1" x14ac:dyDescent="0.25">
      <c r="A115" s="67" t="s">
        <v>1002</v>
      </c>
      <c r="C115" s="86">
        <f>(C92+C94)/C97</f>
        <v>0.19693828816292394</v>
      </c>
      <c r="D115" s="86">
        <f t="shared" ref="D115:O115" si="7">(D92+D94)/D97</f>
        <v>0.226023437108678</v>
      </c>
      <c r="E115" s="86">
        <f t="shared" si="7"/>
        <v>0.17962992920227155</v>
      </c>
      <c r="F115" s="86">
        <f t="shared" si="7"/>
        <v>0.13301217951281949</v>
      </c>
      <c r="G115" s="86">
        <f t="shared" si="7"/>
        <v>0.12617522104622761</v>
      </c>
      <c r="H115" s="86">
        <f t="shared" si="7"/>
        <v>0.1209213775581601</v>
      </c>
      <c r="I115" s="86">
        <f t="shared" si="7"/>
        <v>8.6562935939663577E-2</v>
      </c>
      <c r="J115" s="86">
        <f t="shared" si="7"/>
        <v>8.3046099141722438E-2</v>
      </c>
      <c r="K115" s="86">
        <f t="shared" si="7"/>
        <v>8.4674396839700239E-2</v>
      </c>
      <c r="L115" s="86">
        <f t="shared" si="7"/>
        <v>7.3963131123725184E-2</v>
      </c>
      <c r="M115" s="86">
        <f t="shared" si="7"/>
        <v>7.8639509748103131E-2</v>
      </c>
      <c r="N115" s="86">
        <f t="shared" si="7"/>
        <v>8.7857109773124956E-2</v>
      </c>
      <c r="O115" s="86">
        <f t="shared" si="7"/>
        <v>9.8151762139823212E-2</v>
      </c>
    </row>
    <row r="116" spans="1:17" s="48" customFormat="1" x14ac:dyDescent="0.25">
      <c r="M116" s="49"/>
      <c r="N116" s="87"/>
      <c r="O116" s="87"/>
    </row>
    <row r="117" spans="1:17" s="48" customFormat="1" x14ac:dyDescent="0.25"/>
    <row r="118" spans="1:17" s="48" customFormat="1" x14ac:dyDescent="0.25">
      <c r="A118" s="48" t="s">
        <v>1024</v>
      </c>
      <c r="C118" s="49">
        <f>1.36384</f>
        <v>1.3638399999999999</v>
      </c>
      <c r="D118" s="49">
        <f>1.332</f>
        <v>1.3320000000000001</v>
      </c>
      <c r="E118" s="49">
        <f>1.297</f>
        <v>1.2969999999999999</v>
      </c>
      <c r="F118" s="49">
        <f>1.253</f>
        <v>1.2529999999999999</v>
      </c>
      <c r="G118" s="49">
        <f>1.224</f>
        <v>1.224</v>
      </c>
      <c r="H118" s="49">
        <f>1.173</f>
        <v>1.173</v>
      </c>
      <c r="I118" s="49">
        <f>1.153</f>
        <v>1.153</v>
      </c>
      <c r="J118" s="49">
        <f>1.12</f>
        <v>1.1200000000000001</v>
      </c>
      <c r="K118" s="49">
        <f>1.084</f>
        <v>1.0840000000000001</v>
      </c>
      <c r="L118" s="49">
        <f>1.065</f>
        <v>1.0649999999999999</v>
      </c>
      <c r="M118" s="49">
        <f>1.04</f>
        <v>1.04</v>
      </c>
      <c r="N118" s="49">
        <f>1.015</f>
        <v>1.0149999999999999</v>
      </c>
      <c r="O118" s="50">
        <v>1</v>
      </c>
    </row>
    <row r="119" spans="1:17" s="48" customFormat="1" x14ac:dyDescent="0.25">
      <c r="C119" s="48">
        <v>2003</v>
      </c>
      <c r="D119" s="48">
        <v>2004</v>
      </c>
      <c r="E119" s="51">
        <v>2005</v>
      </c>
      <c r="F119" s="48">
        <v>2006</v>
      </c>
      <c r="G119" s="48">
        <v>2007</v>
      </c>
      <c r="H119" s="48">
        <v>2008</v>
      </c>
      <c r="I119" s="48">
        <v>2009</v>
      </c>
      <c r="J119" s="48">
        <v>2010</v>
      </c>
      <c r="K119" s="48">
        <v>2011</v>
      </c>
      <c r="L119" s="48">
        <v>2012</v>
      </c>
      <c r="M119" s="48">
        <v>2013</v>
      </c>
      <c r="N119" s="48">
        <v>2014</v>
      </c>
      <c r="O119" s="48">
        <v>2015</v>
      </c>
    </row>
    <row r="120" spans="1:17" s="48" customFormat="1" x14ac:dyDescent="0.25">
      <c r="A120" s="67" t="s">
        <v>1023</v>
      </c>
      <c r="C120" s="49">
        <f t="shared" ref="C120:O120" si="8">(C90+C88)*C118/C102</f>
        <v>10.723445501858736</v>
      </c>
      <c r="D120" s="49">
        <f t="shared" si="8"/>
        <v>11.087152777777778</v>
      </c>
      <c r="E120" s="49">
        <f t="shared" si="8"/>
        <v>11.778839906211562</v>
      </c>
      <c r="F120" s="49">
        <f t="shared" si="8"/>
        <v>12.034348892878514</v>
      </c>
      <c r="G120" s="49">
        <f t="shared" si="8"/>
        <v>13.025261918775751</v>
      </c>
      <c r="H120" s="49">
        <f t="shared" si="8"/>
        <v>13.421173428819445</v>
      </c>
      <c r="I120" s="49">
        <f t="shared" si="8"/>
        <v>14.942238353208404</v>
      </c>
      <c r="J120" s="49">
        <f t="shared" si="8"/>
        <v>14.426655660903515</v>
      </c>
      <c r="K120" s="49">
        <f t="shared" si="8"/>
        <v>14.492427702407003</v>
      </c>
      <c r="L120" s="49">
        <f t="shared" si="8"/>
        <v>14.180255352881826</v>
      </c>
      <c r="M120" s="49">
        <f t="shared" si="8"/>
        <v>14.382919213630409</v>
      </c>
      <c r="N120" s="49">
        <f t="shared" si="8"/>
        <v>13.947613629005732</v>
      </c>
      <c r="O120" s="49">
        <f t="shared" si="8"/>
        <v>14.972895220447088</v>
      </c>
    </row>
    <row r="121" spans="1:17" s="48" customFormat="1" x14ac:dyDescent="0.25"/>
    <row r="122" spans="1:17" s="48" customFormat="1" x14ac:dyDescent="0.25"/>
    <row r="123" spans="1:17" s="48" customFormat="1" x14ac:dyDescent="0.25"/>
    <row r="124" spans="1:17" s="48" customFormat="1" x14ac:dyDescent="0.25"/>
    <row r="125" spans="1:17" s="48" customFormat="1" x14ac:dyDescent="0.25"/>
    <row r="126" spans="1:17" s="48" customFormat="1" x14ac:dyDescent="0.25"/>
    <row r="127" spans="1:17" s="48" customFormat="1" x14ac:dyDescent="0.25"/>
    <row r="128" spans="1:17" s="48" customFormat="1" x14ac:dyDescent="0.25">
      <c r="A128" s="68"/>
      <c r="Q128" s="52">
        <f>O120/C120-1</f>
        <v>0.3962765249146627</v>
      </c>
    </row>
    <row r="129" s="48" customFormat="1" x14ac:dyDescent="0.25"/>
    <row r="130" s="48" customFormat="1" x14ac:dyDescent="0.25"/>
    <row r="131" s="48" customFormat="1" x14ac:dyDescent="0.25"/>
    <row r="132" s="48" customFormat="1" x14ac:dyDescent="0.25"/>
    <row r="133" s="48" customFormat="1" x14ac:dyDescent="0.25"/>
    <row r="134" s="48" customFormat="1" x14ac:dyDescent="0.25"/>
    <row r="135" s="48" customFormat="1" x14ac:dyDescent="0.25"/>
    <row r="136" s="48" customFormat="1" x14ac:dyDescent="0.25"/>
    <row r="137" s="48" customFormat="1" x14ac:dyDescent="0.25"/>
    <row r="138" s="48" customFormat="1" x14ac:dyDescent="0.25"/>
    <row r="139" s="48" customFormat="1" x14ac:dyDescent="0.25"/>
    <row r="140" s="48" customFormat="1" x14ac:dyDescent="0.25"/>
    <row r="141" s="48" customFormat="1" x14ac:dyDescent="0.25"/>
    <row r="142" s="48" customFormat="1" x14ac:dyDescent="0.25"/>
    <row r="143" s="48" customFormat="1" x14ac:dyDescent="0.25"/>
    <row r="144" s="48" customFormat="1" x14ac:dyDescent="0.25"/>
    <row r="145" s="48" customFormat="1" x14ac:dyDescent="0.25"/>
    <row r="146" s="48" customFormat="1" x14ac:dyDescent="0.25"/>
    <row r="147" s="48" customFormat="1" x14ac:dyDescent="0.25"/>
    <row r="148" s="48" customFormat="1" x14ac:dyDescent="0.25"/>
    <row r="149" s="48" customFormat="1" x14ac:dyDescent="0.25"/>
    <row r="150" s="48" customFormat="1" x14ac:dyDescent="0.25"/>
    <row r="151" s="48" customFormat="1" x14ac:dyDescent="0.25"/>
    <row r="152" s="48" customFormat="1" x14ac:dyDescent="0.25"/>
    <row r="153" s="48" customFormat="1" x14ac:dyDescent="0.25"/>
    <row r="154" s="48" customFormat="1" x14ac:dyDescent="0.25"/>
    <row r="155" s="48" customFormat="1" x14ac:dyDescent="0.25"/>
    <row r="156" s="48" customFormat="1" x14ac:dyDescent="0.25"/>
  </sheetData>
  <autoFilter ref="A85:A86"/>
  <mergeCells count="4">
    <mergeCell ref="A1:H2"/>
    <mergeCell ref="A71:M80"/>
    <mergeCell ref="E7:G7"/>
    <mergeCell ref="E4:G4"/>
  </mergeCells>
  <pageMargins left="0.25" right="0.25" top="0.75" bottom="0.75" header="0.3" footer="0.3"/>
  <pageSetup paperSize="9" scale="69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75"/>
  <sheetViews>
    <sheetView topLeftCell="A5" zoomScale="85" zoomScaleNormal="85" workbookViewId="0">
      <selection activeCell="B5" sqref="B5"/>
    </sheetView>
  </sheetViews>
  <sheetFormatPr defaultRowHeight="15" x14ac:dyDescent="0.25"/>
  <cols>
    <col min="1" max="1" width="26.28515625" style="10" customWidth="1"/>
    <col min="2" max="2" width="13.28515625" style="9" customWidth="1"/>
    <col min="3" max="3" width="26.28515625" style="10" customWidth="1"/>
    <col min="4" max="4" width="13.28515625" style="9" customWidth="1"/>
    <col min="5" max="5" width="26.28515625" style="10" customWidth="1"/>
    <col min="6" max="6" width="13.28515625" style="9" customWidth="1"/>
    <col min="7" max="7" width="26.28515625" style="10" customWidth="1"/>
    <col min="8" max="8" width="13.28515625" style="9" customWidth="1"/>
    <col min="9" max="9" width="26.28515625" style="10" customWidth="1"/>
    <col min="10" max="10" width="13.28515625" style="9" customWidth="1"/>
    <col min="11" max="11" width="26.28515625" style="10" customWidth="1"/>
    <col min="12" max="12" width="13.28515625" style="9" customWidth="1"/>
    <col min="13" max="13" width="26.28515625" style="10" customWidth="1"/>
    <col min="14" max="14" width="13.28515625" style="9" customWidth="1"/>
    <col min="15" max="15" width="26.28515625" style="10" customWidth="1"/>
    <col min="16" max="16" width="13.28515625" style="9" customWidth="1"/>
    <col min="17" max="17" width="26.28515625" style="10" customWidth="1"/>
    <col min="18" max="18" width="13.28515625" style="9" customWidth="1"/>
    <col min="19" max="19" width="26.28515625" style="10" customWidth="1"/>
    <col min="20" max="20" width="13.28515625" style="9" customWidth="1"/>
    <col min="21" max="21" width="26.28515625" style="10" customWidth="1"/>
    <col min="22" max="22" width="13.28515625" style="9" customWidth="1"/>
    <col min="23" max="23" width="26.28515625" style="10" customWidth="1"/>
    <col min="24" max="24" width="13.28515625" style="9" customWidth="1"/>
    <col min="25" max="16384" width="9.140625" style="12"/>
  </cols>
  <sheetData>
    <row r="1" spans="1:24" x14ac:dyDescent="0.25">
      <c r="A1" s="24" t="s">
        <v>944</v>
      </c>
    </row>
    <row r="2" spans="1:24" x14ac:dyDescent="0.25">
      <c r="A2" s="10" t="s">
        <v>590</v>
      </c>
      <c r="B2" s="18" t="s">
        <v>587</v>
      </c>
    </row>
    <row r="3" spans="1:24" x14ac:dyDescent="0.25">
      <c r="A3" s="13" t="s">
        <v>8</v>
      </c>
      <c r="C3" s="13" t="s">
        <v>0</v>
      </c>
      <c r="E3" s="13" t="s">
        <v>1</v>
      </c>
      <c r="G3" s="13" t="s">
        <v>12</v>
      </c>
      <c r="I3" s="13" t="s">
        <v>13</v>
      </c>
      <c r="K3" s="13" t="s">
        <v>4</v>
      </c>
      <c r="M3" s="13" t="s">
        <v>6</v>
      </c>
      <c r="O3" s="13" t="s">
        <v>409</v>
      </c>
      <c r="Q3" s="13" t="s">
        <v>5</v>
      </c>
      <c r="S3" s="13" t="s">
        <v>188</v>
      </c>
      <c r="U3" s="13" t="s">
        <v>416</v>
      </c>
      <c r="W3" s="13" t="s">
        <v>518</v>
      </c>
    </row>
    <row r="4" spans="1:24" s="28" customFormat="1" x14ac:dyDescent="0.25">
      <c r="A4" s="26"/>
      <c r="B4" s="27"/>
      <c r="C4" s="26">
        <v>22</v>
      </c>
      <c r="D4" s="27"/>
      <c r="E4" s="26">
        <v>64</v>
      </c>
      <c r="F4" s="27"/>
      <c r="G4" s="26"/>
      <c r="H4" s="27"/>
      <c r="I4" s="26"/>
      <c r="J4" s="27"/>
      <c r="K4" s="26">
        <v>14</v>
      </c>
      <c r="L4" s="27"/>
      <c r="M4" s="26"/>
      <c r="N4" s="27"/>
      <c r="O4" s="26"/>
      <c r="P4" s="27"/>
      <c r="Q4" s="26"/>
      <c r="R4" s="27"/>
      <c r="S4" s="26"/>
      <c r="T4" s="27"/>
      <c r="U4" s="26"/>
      <c r="V4" s="27"/>
      <c r="W4" s="26"/>
      <c r="X4" s="27"/>
    </row>
    <row r="5" spans="1:24" s="17" customFormat="1" x14ac:dyDescent="0.25">
      <c r="A5" s="16" t="s">
        <v>2</v>
      </c>
      <c r="B5" s="15">
        <f>D5+F5+H5+J5+L5+N5+P5+R5+T5+V5</f>
        <v>6768833</v>
      </c>
      <c r="C5" s="16" t="s">
        <v>2</v>
      </c>
      <c r="D5" s="15">
        <f>SUM(D7:D31)</f>
        <v>3616000</v>
      </c>
      <c r="E5" s="16" t="s">
        <v>111</v>
      </c>
      <c r="F5" s="15">
        <f>SUM(F7:F76)</f>
        <v>829084</v>
      </c>
      <c r="G5" s="16" t="s">
        <v>2</v>
      </c>
      <c r="H5" s="15">
        <f>SUM(H7:H48)</f>
        <v>1521612</v>
      </c>
      <c r="I5" s="16" t="s">
        <v>2</v>
      </c>
      <c r="J5" s="15">
        <f>SUM(J7:J48)</f>
        <v>75982</v>
      </c>
      <c r="K5" s="16" t="s">
        <v>2</v>
      </c>
      <c r="L5" s="15">
        <f>SUM(L7:L48)</f>
        <v>24975</v>
      </c>
      <c r="M5" s="16" t="s">
        <v>2</v>
      </c>
      <c r="N5" s="15">
        <f>SUM(N7:N48)</f>
        <v>120000</v>
      </c>
      <c r="O5" s="16" t="s">
        <v>2</v>
      </c>
      <c r="P5" s="15">
        <f>SUM(P7:P48)</f>
        <v>481180</v>
      </c>
      <c r="Q5" s="16" t="s">
        <v>2</v>
      </c>
      <c r="R5" s="15">
        <f>SUM(R7:R48)</f>
        <v>10000</v>
      </c>
      <c r="S5" s="16" t="s">
        <v>2</v>
      </c>
      <c r="T5" s="15">
        <f>SUM(T7:T48)</f>
        <v>20000</v>
      </c>
      <c r="U5" s="16" t="s">
        <v>2</v>
      </c>
      <c r="V5" s="15">
        <f>SUM(V7:V48)</f>
        <v>70000</v>
      </c>
      <c r="W5" s="16" t="s">
        <v>2</v>
      </c>
      <c r="X5" s="21">
        <f>SUM(X7:X48)</f>
        <v>142000</v>
      </c>
    </row>
    <row r="7" spans="1:24" x14ac:dyDescent="0.25">
      <c r="A7" s="1"/>
      <c r="B7" s="11"/>
      <c r="C7" s="1" t="s">
        <v>21</v>
      </c>
      <c r="D7" s="8">
        <v>107250</v>
      </c>
      <c r="E7" t="s">
        <v>522</v>
      </c>
      <c r="F7" s="8">
        <v>11066</v>
      </c>
      <c r="G7" s="1" t="s">
        <v>34</v>
      </c>
      <c r="H7" s="8">
        <v>1521612</v>
      </c>
      <c r="I7" t="s">
        <v>33</v>
      </c>
      <c r="J7" s="8">
        <v>10537</v>
      </c>
      <c r="K7" t="s">
        <v>561</v>
      </c>
      <c r="L7" s="8">
        <v>2000</v>
      </c>
      <c r="M7" s="1" t="s">
        <v>43</v>
      </c>
      <c r="N7" s="8">
        <v>38000</v>
      </c>
      <c r="O7" t="s">
        <v>564</v>
      </c>
      <c r="P7" s="8">
        <v>17796</v>
      </c>
      <c r="Q7" t="s">
        <v>578</v>
      </c>
      <c r="R7" s="11">
        <v>10000</v>
      </c>
      <c r="S7" t="s">
        <v>579</v>
      </c>
      <c r="T7" s="8">
        <v>5000</v>
      </c>
      <c r="U7" t="s">
        <v>127</v>
      </c>
      <c r="V7" s="8">
        <v>35000</v>
      </c>
      <c r="W7" t="s">
        <v>519</v>
      </c>
      <c r="X7" s="8">
        <v>82000</v>
      </c>
    </row>
    <row r="8" spans="1:24" x14ac:dyDescent="0.25">
      <c r="A8" s="1"/>
      <c r="B8" s="11"/>
      <c r="C8" s="1" t="s">
        <v>27</v>
      </c>
      <c r="D8" s="8">
        <v>87000</v>
      </c>
      <c r="E8" t="s">
        <v>523</v>
      </c>
      <c r="F8" s="8">
        <v>4503</v>
      </c>
      <c r="I8" t="s">
        <v>424</v>
      </c>
      <c r="J8" s="8">
        <v>4105</v>
      </c>
      <c r="K8" t="s">
        <v>570</v>
      </c>
      <c r="L8" s="8">
        <v>2000</v>
      </c>
      <c r="M8" s="1" t="s">
        <v>54</v>
      </c>
      <c r="N8" s="8">
        <v>38000</v>
      </c>
      <c r="O8" t="s">
        <v>42</v>
      </c>
      <c r="P8" s="8">
        <v>19500</v>
      </c>
      <c r="Q8" s="1"/>
      <c r="R8" s="11"/>
      <c r="S8" t="s">
        <v>580</v>
      </c>
      <c r="T8" s="8">
        <v>5000</v>
      </c>
      <c r="U8" t="s">
        <v>577</v>
      </c>
      <c r="V8" s="8">
        <v>35000</v>
      </c>
      <c r="W8" t="s">
        <v>520</v>
      </c>
      <c r="X8" s="8">
        <v>60000</v>
      </c>
    </row>
    <row r="9" spans="1:24" x14ac:dyDescent="0.25">
      <c r="A9" s="1"/>
      <c r="B9" s="11"/>
      <c r="C9" s="1" t="s">
        <v>30</v>
      </c>
      <c r="D9" s="8">
        <v>98000</v>
      </c>
      <c r="E9" t="s">
        <v>524</v>
      </c>
      <c r="F9" s="8">
        <v>5955</v>
      </c>
      <c r="G9" s="1"/>
      <c r="H9" s="11"/>
      <c r="I9" t="s">
        <v>425</v>
      </c>
      <c r="J9" s="8">
        <v>48413</v>
      </c>
      <c r="K9" t="s">
        <v>79</v>
      </c>
      <c r="L9" s="8">
        <v>2000</v>
      </c>
      <c r="M9" s="1" t="s">
        <v>78</v>
      </c>
      <c r="N9" s="8">
        <v>30000</v>
      </c>
      <c r="O9" t="s">
        <v>565</v>
      </c>
      <c r="P9" s="8">
        <v>22956</v>
      </c>
      <c r="Q9" s="1"/>
      <c r="R9" s="11"/>
      <c r="S9" t="s">
        <v>581</v>
      </c>
      <c r="T9" s="8">
        <v>5000</v>
      </c>
      <c r="U9"/>
      <c r="V9" s="8"/>
      <c r="W9"/>
      <c r="X9" s="8"/>
    </row>
    <row r="10" spans="1:24" x14ac:dyDescent="0.25">
      <c r="A10" s="1"/>
      <c r="B10" s="11"/>
      <c r="C10" s="1" t="s">
        <v>43</v>
      </c>
      <c r="D10" s="8">
        <v>146000</v>
      </c>
      <c r="E10" t="s">
        <v>117</v>
      </c>
      <c r="F10" s="8">
        <v>7500</v>
      </c>
      <c r="G10" s="1"/>
      <c r="H10" s="11"/>
      <c r="I10" t="s">
        <v>585</v>
      </c>
      <c r="J10" s="8">
        <v>6088</v>
      </c>
      <c r="K10" t="s">
        <v>329</v>
      </c>
      <c r="L10" s="8">
        <v>1485</v>
      </c>
      <c r="M10" s="1" t="s">
        <v>89</v>
      </c>
      <c r="N10" s="8">
        <v>14000</v>
      </c>
      <c r="O10" t="s">
        <v>178</v>
      </c>
      <c r="P10" s="8">
        <v>10533</v>
      </c>
      <c r="Q10" s="1"/>
      <c r="R10" s="11"/>
      <c r="S10" t="s">
        <v>582</v>
      </c>
      <c r="T10" s="8">
        <v>3000</v>
      </c>
      <c r="U10"/>
      <c r="V10" s="8"/>
      <c r="W10"/>
      <c r="X10" s="8"/>
    </row>
    <row r="11" spans="1:24" x14ac:dyDescent="0.25">
      <c r="A11" s="1"/>
      <c r="B11" s="11"/>
      <c r="C11" s="1" t="s">
        <v>45</v>
      </c>
      <c r="D11" s="20">
        <v>571000</v>
      </c>
      <c r="E11" t="s">
        <v>118</v>
      </c>
      <c r="F11" s="8">
        <v>8340</v>
      </c>
      <c r="G11" s="1"/>
      <c r="H11" s="11"/>
      <c r="I11" t="s">
        <v>256</v>
      </c>
      <c r="J11" s="8">
        <v>5248</v>
      </c>
      <c r="K11" t="s">
        <v>571</v>
      </c>
      <c r="L11" s="8">
        <v>1048</v>
      </c>
      <c r="M11" s="1"/>
      <c r="N11" s="11"/>
      <c r="O11" t="s">
        <v>566</v>
      </c>
      <c r="P11" s="8">
        <v>11932</v>
      </c>
      <c r="Q11" s="1"/>
      <c r="R11" s="11"/>
      <c r="S11" t="s">
        <v>583</v>
      </c>
      <c r="T11" s="8">
        <v>2000</v>
      </c>
      <c r="U11"/>
      <c r="V11" s="8"/>
      <c r="W11"/>
      <c r="X11" s="8"/>
    </row>
    <row r="12" spans="1:24" x14ac:dyDescent="0.25">
      <c r="A12" s="1"/>
      <c r="B12" s="11"/>
      <c r="C12" s="1" t="s">
        <v>47</v>
      </c>
      <c r="D12" s="8">
        <v>19000</v>
      </c>
      <c r="E12" t="s">
        <v>525</v>
      </c>
      <c r="F12" s="8">
        <v>7500</v>
      </c>
      <c r="G12" s="1"/>
      <c r="H12" s="11"/>
      <c r="I12" t="s">
        <v>586</v>
      </c>
      <c r="J12" s="8">
        <v>1591</v>
      </c>
      <c r="K12" t="s">
        <v>328</v>
      </c>
      <c r="L12" s="8">
        <v>1842</v>
      </c>
      <c r="M12" s="1"/>
      <c r="N12" s="11"/>
      <c r="O12" t="s">
        <v>567</v>
      </c>
      <c r="P12" s="8">
        <v>18950</v>
      </c>
      <c r="Q12" s="1"/>
      <c r="R12" s="11"/>
      <c r="S12" s="1"/>
      <c r="T12" s="11"/>
      <c r="U12" s="1"/>
      <c r="V12" s="11"/>
      <c r="W12" s="1"/>
      <c r="X12" s="11"/>
    </row>
    <row r="13" spans="1:24" x14ac:dyDescent="0.25">
      <c r="A13" s="1"/>
      <c r="B13" s="11"/>
      <c r="C13" s="1" t="s">
        <v>48</v>
      </c>
      <c r="D13" s="8">
        <v>246000</v>
      </c>
      <c r="E13" t="s">
        <v>526</v>
      </c>
      <c r="F13" s="8">
        <v>16080</v>
      </c>
      <c r="G13" s="1"/>
      <c r="H13" s="11"/>
      <c r="I13" s="1"/>
      <c r="J13" s="11"/>
      <c r="K13" t="s">
        <v>572</v>
      </c>
      <c r="L13" s="8">
        <v>2000</v>
      </c>
      <c r="M13" s="1"/>
      <c r="N13" s="11"/>
      <c r="O13" t="s">
        <v>568</v>
      </c>
      <c r="P13" s="8">
        <v>6750</v>
      </c>
      <c r="Q13" s="1"/>
      <c r="R13" s="11"/>
      <c r="S13" s="1"/>
      <c r="T13" s="11"/>
      <c r="U13" s="1"/>
      <c r="V13" s="11"/>
      <c r="W13" s="1"/>
      <c r="X13" s="11"/>
    </row>
    <row r="14" spans="1:24" x14ac:dyDescent="0.25">
      <c r="A14" s="1"/>
      <c r="B14" s="11"/>
      <c r="C14" s="1" t="s">
        <v>54</v>
      </c>
      <c r="D14" s="8">
        <v>163000</v>
      </c>
      <c r="E14" t="s">
        <v>33</v>
      </c>
      <c r="F14" s="8">
        <v>23561</v>
      </c>
      <c r="G14" s="1"/>
      <c r="H14" s="11"/>
      <c r="I14" s="1"/>
      <c r="J14" s="11"/>
      <c r="K14" t="s">
        <v>369</v>
      </c>
      <c r="L14" s="8">
        <v>2000</v>
      </c>
      <c r="M14" s="1"/>
      <c r="N14" s="11"/>
      <c r="O14" t="s">
        <v>569</v>
      </c>
      <c r="P14" s="8">
        <v>10763</v>
      </c>
      <c r="Q14" s="1"/>
      <c r="R14" s="11"/>
      <c r="S14" s="1"/>
      <c r="T14" s="11"/>
      <c r="U14" s="1"/>
      <c r="V14" s="11"/>
      <c r="W14" s="1"/>
      <c r="X14" s="11"/>
    </row>
    <row r="15" spans="1:24" x14ac:dyDescent="0.25">
      <c r="A15" s="1"/>
      <c r="B15" s="11"/>
      <c r="C15" s="1" t="s">
        <v>67</v>
      </c>
      <c r="D15" s="8">
        <v>134000</v>
      </c>
      <c r="E15" t="s">
        <v>527</v>
      </c>
      <c r="F15" s="8">
        <v>23016</v>
      </c>
      <c r="G15" s="1"/>
      <c r="H15" s="11"/>
      <c r="I15" s="1"/>
      <c r="J15" s="11"/>
      <c r="K15" t="s">
        <v>573</v>
      </c>
      <c r="L15" s="8">
        <v>2000</v>
      </c>
      <c r="M15" s="1"/>
      <c r="N15" s="11"/>
      <c r="O15" s="1" t="s">
        <v>61</v>
      </c>
      <c r="P15" s="8">
        <v>230000</v>
      </c>
      <c r="Q15" s="1"/>
      <c r="R15" s="11"/>
      <c r="S15" s="1"/>
      <c r="T15" s="11"/>
      <c r="U15" s="1"/>
      <c r="V15" s="11"/>
      <c r="W15" s="1"/>
      <c r="X15" s="11"/>
    </row>
    <row r="16" spans="1:24" x14ac:dyDescent="0.25">
      <c r="A16" s="1"/>
      <c r="B16" s="11"/>
      <c r="C16" s="1" t="s">
        <v>78</v>
      </c>
      <c r="D16" s="8">
        <v>178000</v>
      </c>
      <c r="E16" t="s">
        <v>528</v>
      </c>
      <c r="F16" s="8">
        <v>6800</v>
      </c>
      <c r="G16" s="1"/>
      <c r="H16" s="11"/>
      <c r="I16" s="1"/>
      <c r="J16" s="11"/>
      <c r="K16" t="s">
        <v>76</v>
      </c>
      <c r="L16" s="8">
        <v>2000</v>
      </c>
      <c r="M16" s="1"/>
      <c r="N16" s="11"/>
      <c r="O16" t="s">
        <v>584</v>
      </c>
      <c r="P16" s="8">
        <v>20000</v>
      </c>
      <c r="Q16" s="1"/>
      <c r="R16" s="11"/>
      <c r="S16" s="1"/>
      <c r="T16" s="11"/>
      <c r="U16" s="1"/>
      <c r="V16" s="11"/>
      <c r="W16" s="1"/>
      <c r="X16" s="11"/>
    </row>
    <row r="17" spans="1:24" x14ac:dyDescent="0.25">
      <c r="A17" s="1"/>
      <c r="B17" s="11"/>
      <c r="C17" s="1" t="s">
        <v>89</v>
      </c>
      <c r="D17" s="8">
        <v>118750</v>
      </c>
      <c r="E17" t="s">
        <v>529</v>
      </c>
      <c r="F17" s="8">
        <v>9084</v>
      </c>
      <c r="G17" s="1"/>
      <c r="H17" s="11"/>
      <c r="I17" s="1"/>
      <c r="J17" s="11"/>
      <c r="K17" t="s">
        <v>574</v>
      </c>
      <c r="L17" s="8">
        <v>2000</v>
      </c>
      <c r="M17" s="1"/>
      <c r="N17" s="11"/>
      <c r="O17" t="s">
        <v>347</v>
      </c>
      <c r="P17" s="8">
        <v>112000</v>
      </c>
      <c r="Q17" s="1"/>
      <c r="R17" s="11"/>
      <c r="S17" s="1"/>
      <c r="T17" s="11"/>
      <c r="U17" s="1"/>
      <c r="V17" s="11"/>
      <c r="W17" s="1"/>
      <c r="X17" s="11"/>
    </row>
    <row r="18" spans="1:24" x14ac:dyDescent="0.25">
      <c r="A18" s="1"/>
      <c r="B18" s="11"/>
      <c r="C18" s="1" t="s">
        <v>104</v>
      </c>
      <c r="D18" s="8">
        <v>532500</v>
      </c>
      <c r="E18" t="s">
        <v>40</v>
      </c>
      <c r="F18" s="8">
        <v>41820</v>
      </c>
      <c r="G18" s="1"/>
      <c r="H18" s="11"/>
      <c r="I18" s="1"/>
      <c r="J18" s="11"/>
      <c r="K18" t="s">
        <v>575</v>
      </c>
      <c r="L18" s="8">
        <v>1750</v>
      </c>
      <c r="M18" s="1"/>
      <c r="N18" s="11"/>
      <c r="O18" s="1"/>
      <c r="P18" s="11"/>
      <c r="Q18" s="1"/>
      <c r="R18" s="11"/>
      <c r="S18" s="1"/>
      <c r="T18" s="11"/>
      <c r="U18" s="1"/>
      <c r="V18" s="11"/>
      <c r="W18" s="1"/>
      <c r="X18" s="11"/>
    </row>
    <row r="19" spans="1:24" x14ac:dyDescent="0.25">
      <c r="A19" s="1"/>
      <c r="B19" s="11"/>
      <c r="C19" s="1" t="s">
        <v>107</v>
      </c>
      <c r="D19" s="8">
        <v>348500</v>
      </c>
      <c r="E19" t="s">
        <v>530</v>
      </c>
      <c r="F19" s="8">
        <v>25000</v>
      </c>
      <c r="G19" s="1"/>
      <c r="H19" s="11"/>
      <c r="I19" s="1"/>
      <c r="J19" s="11"/>
      <c r="K19" t="s">
        <v>186</v>
      </c>
      <c r="L19" s="8">
        <v>1500</v>
      </c>
      <c r="M19" s="1"/>
      <c r="N19" s="11"/>
      <c r="O19" s="1"/>
      <c r="P19" s="11"/>
      <c r="Q19" s="1"/>
      <c r="R19" s="11"/>
      <c r="S19" s="1"/>
      <c r="T19" s="11"/>
      <c r="U19" s="1"/>
      <c r="V19" s="11"/>
      <c r="W19" s="1"/>
      <c r="X19" s="11"/>
    </row>
    <row r="20" spans="1:24" x14ac:dyDescent="0.25">
      <c r="A20" s="1"/>
      <c r="B20" s="11"/>
      <c r="C20" s="1" t="s">
        <v>108</v>
      </c>
      <c r="D20" s="8">
        <v>32500</v>
      </c>
      <c r="E20" t="s">
        <v>288</v>
      </c>
      <c r="F20" s="8">
        <v>4500</v>
      </c>
      <c r="G20" s="1"/>
      <c r="H20" s="11"/>
      <c r="I20" s="1"/>
      <c r="J20" s="11"/>
      <c r="K20" t="s">
        <v>576</v>
      </c>
      <c r="L20" s="8">
        <v>1350</v>
      </c>
      <c r="M20" s="1"/>
      <c r="N20" s="11"/>
      <c r="O20" s="1"/>
      <c r="P20" s="11"/>
      <c r="Q20" s="1"/>
      <c r="R20" s="11"/>
      <c r="S20" s="1"/>
      <c r="T20" s="11"/>
      <c r="U20" s="1"/>
      <c r="V20" s="11"/>
      <c r="W20" s="1"/>
      <c r="X20" s="11"/>
    </row>
    <row r="21" spans="1:24" x14ac:dyDescent="0.25">
      <c r="A21" s="1"/>
      <c r="B21" s="11"/>
      <c r="C21" s="1" t="s">
        <v>49</v>
      </c>
      <c r="D21" s="8">
        <v>143000</v>
      </c>
      <c r="E21" t="s">
        <v>531</v>
      </c>
      <c r="F21" s="8">
        <v>9813</v>
      </c>
      <c r="G21" s="1"/>
      <c r="H21" s="11"/>
      <c r="I21" s="1"/>
      <c r="J21" s="11"/>
      <c r="K21" s="1"/>
      <c r="L21" s="11"/>
      <c r="M21" s="1"/>
      <c r="N21" s="11"/>
      <c r="O21" s="1"/>
      <c r="P21" s="11"/>
      <c r="Q21" s="1"/>
      <c r="R21" s="11"/>
      <c r="S21" s="1"/>
      <c r="T21" s="11"/>
      <c r="U21" s="1"/>
      <c r="V21" s="11"/>
      <c r="W21" s="1"/>
      <c r="X21" s="11"/>
    </row>
    <row r="22" spans="1:24" x14ac:dyDescent="0.25">
      <c r="A22" s="1"/>
      <c r="B22" s="11"/>
      <c r="C22" s="1" t="s">
        <v>50</v>
      </c>
      <c r="D22" s="8">
        <v>137000</v>
      </c>
      <c r="E22" t="s">
        <v>365</v>
      </c>
      <c r="F22" s="8">
        <v>15000</v>
      </c>
      <c r="G22" s="1"/>
      <c r="H22" s="11"/>
      <c r="I22" s="1"/>
      <c r="J22" s="11"/>
      <c r="K22" s="1"/>
      <c r="L22" s="11"/>
      <c r="M22" s="1"/>
      <c r="N22" s="11"/>
      <c r="O22" s="1"/>
      <c r="P22" s="11"/>
      <c r="Q22" s="1"/>
      <c r="R22" s="11"/>
      <c r="S22" s="1"/>
      <c r="T22" s="11"/>
      <c r="U22" s="1"/>
      <c r="V22" s="11"/>
      <c r="W22" s="1"/>
      <c r="X22" s="11"/>
    </row>
    <row r="23" spans="1:24" x14ac:dyDescent="0.25">
      <c r="A23" s="1"/>
      <c r="B23" s="11"/>
      <c r="C23" s="1" t="s">
        <v>191</v>
      </c>
      <c r="D23" s="8"/>
      <c r="E23" t="s">
        <v>532</v>
      </c>
      <c r="F23" s="8">
        <v>5511</v>
      </c>
      <c r="G23" s="1"/>
      <c r="H23" s="11"/>
      <c r="I23" s="1"/>
      <c r="J23" s="11"/>
      <c r="K23" s="1"/>
      <c r="L23" s="11"/>
      <c r="M23" s="1"/>
      <c r="N23" s="11"/>
      <c r="O23" s="1"/>
      <c r="P23" s="11"/>
      <c r="Q23" s="1"/>
      <c r="R23" s="11"/>
      <c r="S23" s="1"/>
      <c r="T23" s="11"/>
      <c r="U23" s="1"/>
      <c r="V23" s="11"/>
      <c r="W23" s="1"/>
      <c r="X23" s="11"/>
    </row>
    <row r="24" spans="1:24" x14ac:dyDescent="0.25">
      <c r="A24" s="1"/>
      <c r="B24" s="11"/>
      <c r="C24" s="10" t="s">
        <v>279</v>
      </c>
      <c r="D24" s="8">
        <v>94000</v>
      </c>
      <c r="E24" t="s">
        <v>533</v>
      </c>
      <c r="F24" s="8">
        <v>9908</v>
      </c>
      <c r="G24" s="1"/>
      <c r="H24" s="11"/>
      <c r="I24" s="1"/>
      <c r="J24" s="11"/>
      <c r="K24" s="1"/>
      <c r="L24" s="11"/>
      <c r="M24" s="1"/>
      <c r="N24" s="11"/>
      <c r="O24" s="1"/>
      <c r="P24" s="11"/>
      <c r="Q24" s="1"/>
      <c r="R24" s="11"/>
      <c r="S24" s="1"/>
      <c r="T24" s="11"/>
      <c r="U24" s="1"/>
      <c r="V24" s="11"/>
      <c r="W24" s="1"/>
      <c r="X24" s="11"/>
    </row>
    <row r="25" spans="1:24" x14ac:dyDescent="0.25">
      <c r="A25" s="1"/>
      <c r="B25" s="11"/>
      <c r="C25" t="s">
        <v>280</v>
      </c>
      <c r="D25" s="8">
        <v>41000</v>
      </c>
      <c r="E25" t="s">
        <v>125</v>
      </c>
      <c r="F25" s="8">
        <v>1007</v>
      </c>
      <c r="G25" s="1"/>
      <c r="H25" s="11"/>
      <c r="I25" s="1"/>
      <c r="J25" s="11"/>
      <c r="K25" s="1"/>
      <c r="L25" s="11"/>
      <c r="M25" s="1"/>
      <c r="N25" s="11"/>
      <c r="O25" s="1"/>
      <c r="P25" s="11"/>
      <c r="Q25" s="1"/>
      <c r="R25" s="11"/>
      <c r="S25" s="1"/>
      <c r="T25" s="11"/>
      <c r="U25" s="1"/>
      <c r="V25" s="11"/>
      <c r="W25" s="1"/>
      <c r="X25" s="11"/>
    </row>
    <row r="26" spans="1:24" x14ac:dyDescent="0.25">
      <c r="A26" s="1"/>
      <c r="B26" s="11"/>
      <c r="C26" t="s">
        <v>348</v>
      </c>
      <c r="D26" s="8">
        <v>113500</v>
      </c>
      <c r="E26" t="s">
        <v>534</v>
      </c>
      <c r="F26" s="8">
        <v>20000</v>
      </c>
      <c r="G26" s="1"/>
      <c r="H26" s="11"/>
      <c r="I26" s="1"/>
      <c r="J26" s="11"/>
      <c r="K26" s="1"/>
      <c r="L26" s="11"/>
      <c r="M26" s="1"/>
      <c r="N26" s="11"/>
      <c r="O26" s="1"/>
      <c r="P26" s="11"/>
      <c r="Q26" s="1"/>
      <c r="R26" s="11"/>
      <c r="S26" s="1"/>
      <c r="T26" s="11"/>
      <c r="U26" s="1"/>
      <c r="V26" s="11"/>
      <c r="W26" s="1"/>
      <c r="X26" s="11"/>
    </row>
    <row r="27" spans="1:24" x14ac:dyDescent="0.25">
      <c r="B27" s="11"/>
      <c r="C27" t="s">
        <v>91</v>
      </c>
      <c r="D27" s="8">
        <v>50000</v>
      </c>
      <c r="E27" t="s">
        <v>535</v>
      </c>
      <c r="F27" s="8">
        <v>19900</v>
      </c>
    </row>
    <row r="28" spans="1:24" x14ac:dyDescent="0.25">
      <c r="C28" s="10" t="s">
        <v>521</v>
      </c>
      <c r="D28" s="8">
        <v>256000</v>
      </c>
      <c r="E28" t="s">
        <v>536</v>
      </c>
      <c r="F28" s="8">
        <v>5000</v>
      </c>
    </row>
    <row r="29" spans="1:24" x14ac:dyDescent="0.25">
      <c r="A29" s="1"/>
      <c r="B29" s="11"/>
      <c r="E29" t="s">
        <v>537</v>
      </c>
      <c r="F29" s="8">
        <v>14885</v>
      </c>
      <c r="G29" s="1"/>
      <c r="H29" s="11"/>
      <c r="I29" s="1"/>
      <c r="J29" s="11"/>
      <c r="K29" s="1"/>
      <c r="L29" s="11"/>
      <c r="M29" s="1"/>
      <c r="N29" s="11"/>
      <c r="O29" s="1"/>
      <c r="P29" s="11"/>
      <c r="Q29" s="1"/>
      <c r="R29" s="11"/>
      <c r="S29" s="1"/>
      <c r="T29" s="11"/>
      <c r="U29" s="1"/>
      <c r="V29" s="11"/>
      <c r="W29" s="1"/>
      <c r="X29" s="11"/>
    </row>
    <row r="30" spans="1:24" x14ac:dyDescent="0.25">
      <c r="A30" s="1"/>
      <c r="B30" s="11"/>
      <c r="D30" s="8"/>
      <c r="E30" t="s">
        <v>538</v>
      </c>
      <c r="F30" s="8">
        <v>11649</v>
      </c>
      <c r="G30" s="1"/>
      <c r="H30" s="11"/>
      <c r="I30" s="1"/>
      <c r="J30" s="11"/>
      <c r="K30" s="1"/>
      <c r="L30" s="11"/>
      <c r="M30" s="1"/>
      <c r="N30" s="11"/>
      <c r="O30" s="1"/>
      <c r="P30" s="11"/>
      <c r="Q30" s="1"/>
      <c r="R30" s="11"/>
      <c r="S30" s="1"/>
      <c r="T30" s="11"/>
      <c r="U30" s="1"/>
      <c r="V30" s="11"/>
      <c r="W30" s="1"/>
      <c r="X30" s="11"/>
    </row>
    <row r="31" spans="1:24" x14ac:dyDescent="0.25">
      <c r="A31" s="1"/>
      <c r="B31" s="11"/>
      <c r="C31" s="1"/>
      <c r="D31" s="11"/>
      <c r="E31" t="s">
        <v>539</v>
      </c>
      <c r="F31" s="8">
        <v>9957</v>
      </c>
      <c r="G31" s="1"/>
      <c r="H31" s="11"/>
      <c r="I31" s="1"/>
      <c r="J31" s="11"/>
      <c r="K31" s="1"/>
      <c r="L31" s="11"/>
      <c r="M31" s="1"/>
      <c r="N31" s="11"/>
      <c r="O31" s="1"/>
      <c r="P31" s="11"/>
      <c r="Q31" s="1"/>
      <c r="R31" s="11"/>
      <c r="S31" s="1"/>
      <c r="T31" s="11"/>
      <c r="U31" s="1"/>
      <c r="V31" s="11"/>
      <c r="W31" s="1"/>
      <c r="X31" s="11"/>
    </row>
    <row r="32" spans="1:24" x14ac:dyDescent="0.25">
      <c r="A32" s="1"/>
      <c r="B32" s="11"/>
      <c r="C32" s="1"/>
      <c r="D32" s="11"/>
      <c r="E32" t="s">
        <v>540</v>
      </c>
      <c r="F32" s="8">
        <v>6802</v>
      </c>
      <c r="G32" s="1"/>
      <c r="H32" s="11"/>
      <c r="I32" s="1"/>
      <c r="J32" s="11"/>
      <c r="K32" s="1"/>
      <c r="L32" s="11"/>
      <c r="M32" s="1"/>
      <c r="N32" s="11"/>
      <c r="O32" s="1"/>
      <c r="P32" s="11"/>
      <c r="Q32" s="1"/>
      <c r="R32" s="11"/>
      <c r="S32" s="1"/>
      <c r="T32" s="11"/>
      <c r="U32" s="1"/>
      <c r="V32" s="11"/>
      <c r="W32" s="1"/>
      <c r="X32" s="11"/>
    </row>
    <row r="33" spans="1:24" x14ac:dyDescent="0.25">
      <c r="A33" s="1"/>
      <c r="B33" s="11"/>
      <c r="C33" s="1"/>
      <c r="D33" s="11"/>
      <c r="E33" t="s">
        <v>541</v>
      </c>
      <c r="F33" s="8">
        <v>15029</v>
      </c>
      <c r="G33" s="1"/>
      <c r="H33" s="11"/>
      <c r="I33" s="1"/>
      <c r="J33" s="11"/>
      <c r="K33" s="1"/>
      <c r="L33" s="11"/>
      <c r="M33" s="1"/>
      <c r="N33" s="11"/>
      <c r="O33" s="1"/>
      <c r="P33" s="11"/>
      <c r="Q33" s="1"/>
      <c r="R33" s="11"/>
      <c r="S33" s="1"/>
      <c r="T33" s="11"/>
      <c r="U33" s="1"/>
      <c r="V33" s="11"/>
      <c r="W33" s="1"/>
      <c r="X33" s="11"/>
    </row>
    <row r="34" spans="1:24" x14ac:dyDescent="0.25">
      <c r="A34" s="1"/>
      <c r="B34" s="11"/>
      <c r="C34" s="1"/>
      <c r="D34" s="11"/>
      <c r="E34" t="s">
        <v>542</v>
      </c>
      <c r="F34" s="8">
        <v>18284</v>
      </c>
      <c r="G34" s="1"/>
      <c r="H34" s="11"/>
      <c r="I34" s="1"/>
      <c r="J34" s="11"/>
      <c r="K34" s="1"/>
      <c r="L34" s="11"/>
      <c r="M34" s="1"/>
      <c r="N34" s="11"/>
      <c r="O34" s="1"/>
      <c r="P34" s="11"/>
      <c r="Q34" s="1"/>
      <c r="R34" s="11"/>
      <c r="S34" s="1"/>
      <c r="T34" s="11"/>
      <c r="U34" s="1"/>
      <c r="V34" s="11"/>
      <c r="W34" s="1"/>
      <c r="X34" s="11"/>
    </row>
    <row r="35" spans="1:24" x14ac:dyDescent="0.25">
      <c r="A35" s="1"/>
      <c r="B35" s="11"/>
      <c r="C35" s="1"/>
      <c r="D35" s="11"/>
      <c r="E35" t="s">
        <v>543</v>
      </c>
      <c r="F35" s="8">
        <v>7000</v>
      </c>
      <c r="G35" s="1"/>
      <c r="H35" s="11"/>
      <c r="I35" s="1"/>
      <c r="J35" s="11"/>
      <c r="K35" s="1"/>
      <c r="L35" s="11"/>
      <c r="M35" s="1"/>
      <c r="N35" s="11"/>
      <c r="O35" s="1"/>
      <c r="P35" s="11"/>
      <c r="Q35" s="1"/>
      <c r="R35" s="11"/>
      <c r="S35" s="1"/>
      <c r="T35" s="11"/>
      <c r="U35" s="1"/>
      <c r="V35" s="11"/>
      <c r="W35" s="1"/>
      <c r="X35" s="11"/>
    </row>
    <row r="36" spans="1:24" x14ac:dyDescent="0.25">
      <c r="A36" s="1"/>
      <c r="B36" s="11"/>
      <c r="C36" s="1"/>
      <c r="D36" s="11"/>
      <c r="E36" t="s">
        <v>301</v>
      </c>
      <c r="F36" s="8">
        <v>11823</v>
      </c>
      <c r="G36" s="1"/>
      <c r="H36" s="11"/>
      <c r="I36" s="1"/>
      <c r="J36" s="11"/>
      <c r="K36" s="1"/>
      <c r="L36" s="11"/>
      <c r="M36" s="1"/>
      <c r="N36" s="11"/>
      <c r="O36" s="1"/>
      <c r="P36" s="11"/>
      <c r="Q36" s="1"/>
      <c r="R36" s="11"/>
      <c r="S36" s="1"/>
      <c r="T36" s="11"/>
      <c r="U36" s="1"/>
      <c r="V36" s="11"/>
      <c r="W36" s="1"/>
      <c r="X36" s="11"/>
    </row>
    <row r="37" spans="1:24" x14ac:dyDescent="0.25">
      <c r="A37" s="1"/>
      <c r="B37" s="11"/>
      <c r="C37" s="1"/>
      <c r="D37" s="11"/>
      <c r="E37" t="s">
        <v>544</v>
      </c>
      <c r="F37" s="8">
        <v>4550</v>
      </c>
      <c r="G37" s="1"/>
      <c r="H37" s="11"/>
      <c r="I37" s="1"/>
      <c r="J37" s="11"/>
      <c r="K37" s="1"/>
      <c r="L37" s="11"/>
      <c r="M37" s="1"/>
      <c r="N37" s="11"/>
      <c r="O37" s="1"/>
      <c r="P37" s="11"/>
      <c r="Q37" s="1"/>
      <c r="R37" s="11"/>
      <c r="S37" s="1"/>
      <c r="T37" s="11"/>
      <c r="U37" s="1"/>
      <c r="V37" s="11"/>
      <c r="W37" s="1"/>
      <c r="X37" s="11"/>
    </row>
    <row r="38" spans="1:24" x14ac:dyDescent="0.25">
      <c r="A38" s="1"/>
      <c r="B38" s="11"/>
      <c r="C38" s="1"/>
      <c r="D38" s="11"/>
      <c r="E38" t="s">
        <v>545</v>
      </c>
      <c r="F38" s="8">
        <v>25633</v>
      </c>
      <c r="G38" s="1"/>
      <c r="H38" s="11"/>
      <c r="I38" s="1"/>
      <c r="J38" s="11"/>
      <c r="K38" s="1"/>
      <c r="L38" s="11"/>
      <c r="M38" s="1"/>
      <c r="N38" s="11"/>
      <c r="O38" s="1"/>
      <c r="P38" s="11"/>
      <c r="Q38" s="1"/>
      <c r="R38" s="11"/>
      <c r="S38" s="1"/>
      <c r="T38" s="11"/>
      <c r="U38" s="1"/>
      <c r="V38" s="11"/>
      <c r="W38" s="1"/>
      <c r="X38" s="11"/>
    </row>
    <row r="39" spans="1:24" x14ac:dyDescent="0.25">
      <c r="A39" s="1"/>
      <c r="B39" s="11"/>
      <c r="C39" s="1"/>
      <c r="D39" s="11"/>
      <c r="E39" t="s">
        <v>546</v>
      </c>
      <c r="F39" s="8">
        <v>7000</v>
      </c>
      <c r="G39" s="1"/>
      <c r="H39" s="11"/>
      <c r="I39" s="1"/>
      <c r="J39" s="11"/>
      <c r="K39" s="1"/>
      <c r="L39" s="11"/>
      <c r="M39" s="1"/>
      <c r="N39" s="11"/>
      <c r="O39" s="1"/>
      <c r="P39" s="11"/>
      <c r="Q39" s="1"/>
      <c r="R39" s="11"/>
      <c r="S39" s="1"/>
      <c r="T39" s="11"/>
      <c r="U39" s="1"/>
      <c r="V39" s="11"/>
      <c r="W39" s="1"/>
      <c r="X39" s="11"/>
    </row>
    <row r="40" spans="1:24" x14ac:dyDescent="0.25">
      <c r="A40" s="1"/>
      <c r="B40" s="11"/>
      <c r="C40" s="1"/>
      <c r="D40" s="11"/>
      <c r="E40" t="s">
        <v>547</v>
      </c>
      <c r="F40" s="8">
        <v>3758</v>
      </c>
      <c r="G40" s="1"/>
      <c r="H40" s="11"/>
      <c r="I40" s="1"/>
      <c r="J40" s="11"/>
      <c r="K40" s="1"/>
      <c r="L40" s="11"/>
      <c r="M40" s="1"/>
      <c r="N40" s="11"/>
      <c r="O40" s="1"/>
      <c r="P40" s="11"/>
      <c r="Q40" s="1"/>
      <c r="R40" s="11"/>
      <c r="S40" s="1"/>
      <c r="T40" s="11"/>
      <c r="U40" s="1"/>
      <c r="V40" s="11"/>
      <c r="W40" s="1"/>
      <c r="X40" s="11"/>
    </row>
    <row r="41" spans="1:24" x14ac:dyDescent="0.25">
      <c r="A41" s="1"/>
      <c r="B41" s="11"/>
      <c r="C41" s="1"/>
      <c r="D41" s="11"/>
      <c r="E41" t="s">
        <v>159</v>
      </c>
      <c r="F41" s="8">
        <v>8650</v>
      </c>
      <c r="G41" s="1"/>
      <c r="H41" s="11"/>
      <c r="I41" s="1"/>
      <c r="J41" s="11"/>
      <c r="K41" s="1"/>
      <c r="L41" s="11"/>
      <c r="M41" s="1"/>
      <c r="N41" s="11"/>
      <c r="O41" s="1"/>
      <c r="P41" s="11"/>
      <c r="Q41" s="1"/>
      <c r="R41" s="11"/>
      <c r="S41" s="1"/>
      <c r="T41" s="11"/>
      <c r="U41" s="1"/>
      <c r="V41" s="11"/>
      <c r="W41" s="1"/>
      <c r="X41" s="11"/>
    </row>
    <row r="42" spans="1:24" x14ac:dyDescent="0.25">
      <c r="A42" s="1"/>
      <c r="B42" s="11"/>
      <c r="C42" s="1"/>
      <c r="D42" s="11"/>
      <c r="E42" t="s">
        <v>386</v>
      </c>
      <c r="F42" s="8">
        <v>7640</v>
      </c>
      <c r="G42" s="1"/>
      <c r="H42" s="11"/>
      <c r="I42" s="1"/>
      <c r="J42" s="11"/>
      <c r="K42" s="1"/>
      <c r="L42" s="11"/>
      <c r="M42" s="1"/>
      <c r="N42" s="11"/>
      <c r="O42" s="1"/>
      <c r="P42" s="11"/>
      <c r="Q42" s="1"/>
      <c r="R42" s="11"/>
      <c r="S42" s="1"/>
      <c r="T42" s="11"/>
      <c r="U42" s="1"/>
      <c r="V42" s="11"/>
      <c r="W42" s="1"/>
      <c r="X42" s="11"/>
    </row>
    <row r="43" spans="1:24" x14ac:dyDescent="0.25">
      <c r="A43" s="1"/>
      <c r="B43" s="11"/>
      <c r="C43" s="1"/>
      <c r="D43" s="11"/>
      <c r="E43" t="s">
        <v>548</v>
      </c>
      <c r="F43" s="8">
        <v>20000</v>
      </c>
      <c r="G43" s="1"/>
      <c r="H43" s="11"/>
      <c r="I43" s="1"/>
      <c r="J43" s="11"/>
      <c r="K43" s="1"/>
      <c r="L43" s="11"/>
      <c r="M43" s="1"/>
      <c r="N43" s="11"/>
      <c r="O43" s="1"/>
      <c r="P43" s="11"/>
      <c r="Q43" s="1"/>
      <c r="R43" s="11"/>
      <c r="S43" s="1"/>
      <c r="T43" s="11"/>
      <c r="U43" s="1"/>
      <c r="V43" s="11"/>
      <c r="W43" s="1"/>
      <c r="X43" s="11"/>
    </row>
    <row r="44" spans="1:24" x14ac:dyDescent="0.25">
      <c r="A44" s="1"/>
      <c r="B44" s="11"/>
      <c r="C44" s="1"/>
      <c r="D44" s="11"/>
      <c r="E44" t="s">
        <v>429</v>
      </c>
      <c r="F44" s="8">
        <v>2862</v>
      </c>
      <c r="G44" s="1"/>
      <c r="H44" s="11"/>
      <c r="I44" s="1"/>
      <c r="J44" s="11"/>
      <c r="K44" s="1"/>
      <c r="L44" s="11"/>
      <c r="M44" s="1"/>
      <c r="N44" s="11"/>
      <c r="O44" s="1"/>
      <c r="P44" s="11"/>
      <c r="Q44" s="1"/>
      <c r="R44" s="11"/>
      <c r="S44" s="1"/>
      <c r="T44" s="11"/>
      <c r="U44" s="1"/>
      <c r="V44" s="11"/>
      <c r="W44" s="1"/>
      <c r="X44" s="11"/>
    </row>
    <row r="45" spans="1:24" x14ac:dyDescent="0.25">
      <c r="A45" s="1"/>
      <c r="B45" s="11"/>
      <c r="C45" s="1"/>
      <c r="D45" s="11"/>
      <c r="E45" t="s">
        <v>549</v>
      </c>
      <c r="F45" s="8">
        <v>6750</v>
      </c>
      <c r="G45" s="1"/>
      <c r="H45" s="11"/>
      <c r="I45" s="1"/>
      <c r="J45" s="11"/>
      <c r="K45" s="1"/>
      <c r="L45" s="11"/>
      <c r="M45" s="1"/>
      <c r="N45" s="11"/>
      <c r="O45" s="1"/>
      <c r="P45" s="11"/>
      <c r="Q45" s="1"/>
      <c r="R45" s="11"/>
      <c r="S45" s="1"/>
      <c r="T45" s="11"/>
      <c r="U45" s="1"/>
      <c r="V45" s="11"/>
      <c r="W45" s="1"/>
      <c r="X45" s="11"/>
    </row>
    <row r="46" spans="1:24" x14ac:dyDescent="0.25">
      <c r="A46" s="1"/>
      <c r="B46" s="11"/>
      <c r="C46" s="1"/>
      <c r="D46" s="11"/>
      <c r="E46" t="s">
        <v>550</v>
      </c>
      <c r="F46" s="8">
        <v>6000</v>
      </c>
      <c r="G46" s="1"/>
      <c r="H46" s="11"/>
      <c r="I46" s="1"/>
      <c r="J46" s="11"/>
      <c r="K46" s="1"/>
      <c r="L46" s="11"/>
      <c r="M46" s="1"/>
      <c r="N46" s="11"/>
      <c r="O46" s="1"/>
      <c r="P46" s="11"/>
      <c r="Q46" s="1"/>
      <c r="R46" s="11"/>
      <c r="S46" s="1"/>
      <c r="T46" s="11"/>
      <c r="U46" s="1"/>
      <c r="V46" s="11"/>
      <c r="W46" s="1"/>
      <c r="X46" s="11"/>
    </row>
    <row r="47" spans="1:24" x14ac:dyDescent="0.25">
      <c r="A47" s="1"/>
      <c r="B47" s="11"/>
      <c r="C47" s="1"/>
      <c r="D47" s="11"/>
      <c r="E47" t="s">
        <v>79</v>
      </c>
      <c r="F47" s="8">
        <v>42490</v>
      </c>
      <c r="G47" s="1"/>
      <c r="H47" s="11"/>
      <c r="I47" s="1"/>
      <c r="J47" s="11"/>
      <c r="K47" s="1"/>
      <c r="L47" s="11"/>
      <c r="M47" s="1"/>
      <c r="N47" s="11"/>
      <c r="O47" s="1"/>
      <c r="P47" s="11"/>
      <c r="Q47" s="1"/>
      <c r="R47" s="11"/>
      <c r="S47" s="1"/>
      <c r="T47" s="11"/>
      <c r="U47" s="1"/>
      <c r="V47" s="11"/>
      <c r="W47" s="1"/>
      <c r="X47" s="11"/>
    </row>
    <row r="48" spans="1:24" x14ac:dyDescent="0.25">
      <c r="A48" s="1"/>
      <c r="B48" s="11"/>
      <c r="C48" s="1"/>
      <c r="D48" s="11"/>
      <c r="E48" t="s">
        <v>551</v>
      </c>
      <c r="F48" s="8">
        <v>8000</v>
      </c>
      <c r="G48" s="1"/>
      <c r="H48" s="11"/>
      <c r="I48" s="1"/>
      <c r="J48" s="11"/>
      <c r="K48" s="1"/>
      <c r="L48" s="11"/>
      <c r="M48" s="1"/>
      <c r="N48" s="11"/>
      <c r="O48" s="1"/>
      <c r="P48" s="11"/>
      <c r="Q48" s="1"/>
      <c r="R48" s="11"/>
      <c r="S48" s="1"/>
      <c r="T48" s="11"/>
      <c r="U48" s="1"/>
      <c r="V48" s="11"/>
      <c r="W48" s="1"/>
      <c r="X48" s="11"/>
    </row>
    <row r="49" spans="5:6" x14ac:dyDescent="0.25">
      <c r="E49" t="s">
        <v>389</v>
      </c>
      <c r="F49" s="8">
        <v>5450</v>
      </c>
    </row>
    <row r="50" spans="5:6" x14ac:dyDescent="0.25">
      <c r="E50" t="s">
        <v>552</v>
      </c>
      <c r="F50" s="8">
        <v>7300</v>
      </c>
    </row>
    <row r="51" spans="5:6" x14ac:dyDescent="0.25">
      <c r="E51" t="s">
        <v>553</v>
      </c>
      <c r="F51" s="8">
        <v>14521</v>
      </c>
    </row>
    <row r="52" spans="5:6" x14ac:dyDescent="0.25">
      <c r="E52" t="s">
        <v>554</v>
      </c>
      <c r="F52" s="8">
        <v>38407</v>
      </c>
    </row>
    <row r="53" spans="5:6" x14ac:dyDescent="0.25">
      <c r="E53" t="s">
        <v>555</v>
      </c>
      <c r="F53" s="8">
        <v>3000</v>
      </c>
    </row>
    <row r="54" spans="5:6" x14ac:dyDescent="0.25">
      <c r="E54" t="s">
        <v>143</v>
      </c>
      <c r="F54" s="8">
        <v>17816</v>
      </c>
    </row>
    <row r="55" spans="5:6" x14ac:dyDescent="0.25">
      <c r="E55" t="s">
        <v>144</v>
      </c>
      <c r="F55" s="8">
        <v>15000</v>
      </c>
    </row>
    <row r="56" spans="5:6" x14ac:dyDescent="0.25">
      <c r="E56" t="s">
        <v>185</v>
      </c>
      <c r="F56" s="8">
        <v>2193</v>
      </c>
    </row>
    <row r="57" spans="5:6" x14ac:dyDescent="0.25">
      <c r="E57" t="s">
        <v>395</v>
      </c>
      <c r="F57" s="8">
        <v>19226</v>
      </c>
    </row>
    <row r="58" spans="5:6" x14ac:dyDescent="0.25">
      <c r="E58" t="s">
        <v>232</v>
      </c>
      <c r="F58" s="8">
        <v>29600</v>
      </c>
    </row>
    <row r="59" spans="5:6" x14ac:dyDescent="0.25">
      <c r="E59" t="s">
        <v>556</v>
      </c>
      <c r="F59" s="8">
        <v>5300</v>
      </c>
    </row>
    <row r="60" spans="5:6" x14ac:dyDescent="0.25">
      <c r="E60" t="s">
        <v>164</v>
      </c>
      <c r="F60" s="8">
        <v>12185</v>
      </c>
    </row>
    <row r="61" spans="5:6" x14ac:dyDescent="0.25">
      <c r="E61" t="s">
        <v>557</v>
      </c>
      <c r="F61" s="8">
        <v>1800</v>
      </c>
    </row>
    <row r="62" spans="5:6" x14ac:dyDescent="0.25">
      <c r="E62" t="s">
        <v>558</v>
      </c>
      <c r="F62" s="8">
        <v>15000</v>
      </c>
    </row>
    <row r="63" spans="5:6" x14ac:dyDescent="0.25">
      <c r="E63" t="s">
        <v>559</v>
      </c>
      <c r="F63" s="8">
        <v>3600</v>
      </c>
    </row>
    <row r="64" spans="5:6" x14ac:dyDescent="0.25">
      <c r="E64" t="s">
        <v>560</v>
      </c>
      <c r="F64" s="8">
        <v>14759</v>
      </c>
    </row>
    <row r="65" spans="5:6" x14ac:dyDescent="0.25">
      <c r="E65" t="s">
        <v>561</v>
      </c>
      <c r="F65" s="8">
        <v>8000</v>
      </c>
    </row>
    <row r="66" spans="5:6" x14ac:dyDescent="0.25">
      <c r="E66" t="s">
        <v>486</v>
      </c>
      <c r="F66" s="8">
        <v>5952</v>
      </c>
    </row>
    <row r="67" spans="5:6" x14ac:dyDescent="0.25">
      <c r="E67" t="s">
        <v>562</v>
      </c>
      <c r="F67" s="8">
        <v>4500</v>
      </c>
    </row>
    <row r="68" spans="5:6" x14ac:dyDescent="0.25">
      <c r="E68" t="s">
        <v>563</v>
      </c>
      <c r="F68" s="8">
        <v>10364</v>
      </c>
    </row>
    <row r="69" spans="5:6" x14ac:dyDescent="0.25">
      <c r="E69" t="s">
        <v>32</v>
      </c>
      <c r="F69" s="8">
        <v>23555</v>
      </c>
    </row>
    <row r="70" spans="5:6" x14ac:dyDescent="0.25">
      <c r="E70" t="s">
        <v>73</v>
      </c>
      <c r="F70" s="8">
        <v>51930</v>
      </c>
    </row>
    <row r="71" spans="5:6" x14ac:dyDescent="0.25">
      <c r="E71"/>
      <c r="F71" s="8"/>
    </row>
    <row r="72" spans="5:6" x14ac:dyDescent="0.25">
      <c r="E72"/>
      <c r="F72" s="8"/>
    </row>
    <row r="73" spans="5:6" x14ac:dyDescent="0.25">
      <c r="E73"/>
      <c r="F73" s="8"/>
    </row>
    <row r="74" spans="5:6" x14ac:dyDescent="0.25">
      <c r="E74"/>
      <c r="F74" s="8"/>
    </row>
    <row r="75" spans="5:6" x14ac:dyDescent="0.25">
      <c r="E75"/>
      <c r="F75" s="8"/>
    </row>
  </sheetData>
  <hyperlinks>
    <hyperlink ref="B2" r:id="rId1"/>
  </hyperlinks>
  <pageMargins left="0.7" right="0.7" top="0.75" bottom="0.75" header="0.3" footer="0.3"/>
  <pageSetup paperSize="9" orientation="portrait"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5"/>
  <sheetViews>
    <sheetView zoomScale="85" zoomScaleNormal="85" workbookViewId="0"/>
  </sheetViews>
  <sheetFormatPr defaultRowHeight="15" x14ac:dyDescent="0.25"/>
  <cols>
    <col min="1" max="1" width="26.28515625" style="10" customWidth="1"/>
    <col min="2" max="2" width="13.28515625" style="9" customWidth="1"/>
    <col min="3" max="3" width="26.28515625" style="10" customWidth="1"/>
    <col min="4" max="4" width="13.28515625" style="9" customWidth="1"/>
    <col min="5" max="5" width="26.28515625" style="10" customWidth="1"/>
    <col min="6" max="6" width="13.28515625" style="9" customWidth="1"/>
    <col min="7" max="7" width="26.28515625" style="10" customWidth="1"/>
    <col min="8" max="8" width="13.28515625" style="9" customWidth="1"/>
    <col min="9" max="9" width="26.28515625" style="10" customWidth="1"/>
    <col min="10" max="10" width="13.28515625" style="9" customWidth="1"/>
    <col min="11" max="11" width="26.28515625" style="10" customWidth="1"/>
    <col min="12" max="12" width="13.28515625" style="9" customWidth="1"/>
    <col min="13" max="13" width="26.28515625" style="10" customWidth="1"/>
    <col min="14" max="14" width="13.28515625" style="9" customWidth="1"/>
    <col min="15" max="16384" width="9.140625" style="12"/>
  </cols>
  <sheetData>
    <row r="1" spans="1:14" x14ac:dyDescent="0.25">
      <c r="A1" s="24" t="s">
        <v>1011</v>
      </c>
    </row>
    <row r="2" spans="1:14" x14ac:dyDescent="0.25">
      <c r="A2" s="10" t="s">
        <v>589</v>
      </c>
      <c r="B2" s="18" t="s">
        <v>588</v>
      </c>
    </row>
    <row r="3" spans="1:14" x14ac:dyDescent="0.25">
      <c r="A3" s="13" t="s">
        <v>8</v>
      </c>
      <c r="C3" s="13" t="s">
        <v>0</v>
      </c>
      <c r="E3" s="13" t="s">
        <v>1</v>
      </c>
      <c r="G3" s="13" t="s">
        <v>12</v>
      </c>
      <c r="I3" s="13" t="s">
        <v>6</v>
      </c>
      <c r="K3" s="13" t="s">
        <v>409</v>
      </c>
      <c r="M3" s="13" t="s">
        <v>641</v>
      </c>
    </row>
    <row r="4" spans="1:14" s="28" customFormat="1" x14ac:dyDescent="0.25">
      <c r="A4" s="26"/>
      <c r="B4" s="27"/>
      <c r="C4" s="26">
        <v>19</v>
      </c>
      <c r="D4" s="27"/>
      <c r="E4" s="26">
        <v>60</v>
      </c>
      <c r="F4" s="27"/>
      <c r="G4" s="26"/>
      <c r="H4" s="27"/>
      <c r="I4" s="26"/>
      <c r="J4" s="27"/>
      <c r="K4" s="26"/>
      <c r="L4" s="27"/>
      <c r="M4" s="26"/>
      <c r="N4" s="27"/>
    </row>
    <row r="5" spans="1:14" s="17" customFormat="1" x14ac:dyDescent="0.25">
      <c r="A5" s="16" t="s">
        <v>2</v>
      </c>
      <c r="B5" s="15">
        <f>D5+F5+H5+N5+J5+L5-N8-N9-N11</f>
        <v>6000240</v>
      </c>
      <c r="C5" s="16" t="s">
        <v>2</v>
      </c>
      <c r="D5" s="15">
        <f>SUM(D7:D31)</f>
        <v>3209800</v>
      </c>
      <c r="E5" s="16" t="s">
        <v>2</v>
      </c>
      <c r="F5" s="15">
        <f>SUM(F7:F76)</f>
        <v>798105</v>
      </c>
      <c r="G5" s="16" t="s">
        <v>2</v>
      </c>
      <c r="H5" s="15">
        <f>SUM(H7:H48)</f>
        <v>1354100</v>
      </c>
      <c r="I5" s="16" t="s">
        <v>2</v>
      </c>
      <c r="J5" s="15">
        <f>SUM(J7:J48)</f>
        <v>121000</v>
      </c>
      <c r="K5" s="16" t="s">
        <v>2</v>
      </c>
      <c r="L5" s="15">
        <f>SUM(L7:L48)</f>
        <v>500735</v>
      </c>
      <c r="M5" s="16" t="s">
        <v>2</v>
      </c>
      <c r="N5" s="22">
        <f>SUM(N7:N48)</f>
        <v>54722</v>
      </c>
    </row>
    <row r="7" spans="1:14" x14ac:dyDescent="0.25">
      <c r="A7" s="1"/>
      <c r="B7" s="11"/>
      <c r="C7" s="1" t="s">
        <v>21</v>
      </c>
      <c r="D7" s="33">
        <v>112750</v>
      </c>
      <c r="E7" t="s">
        <v>591</v>
      </c>
      <c r="F7" s="8">
        <v>6620</v>
      </c>
      <c r="G7" s="1" t="s">
        <v>34</v>
      </c>
      <c r="H7" s="8">
        <v>1354100</v>
      </c>
      <c r="I7" s="1" t="s">
        <v>43</v>
      </c>
      <c r="J7" s="8">
        <v>38500</v>
      </c>
      <c r="K7" t="s">
        <v>636</v>
      </c>
      <c r="L7" s="8">
        <v>18150</v>
      </c>
      <c r="M7" t="s">
        <v>642</v>
      </c>
      <c r="N7" s="8">
        <v>5500</v>
      </c>
    </row>
    <row r="8" spans="1:14" x14ac:dyDescent="0.25">
      <c r="A8" s="1"/>
      <c r="B8" s="11"/>
      <c r="C8" s="1" t="s">
        <v>27</v>
      </c>
      <c r="D8" s="33">
        <v>63800</v>
      </c>
      <c r="E8" t="s">
        <v>117</v>
      </c>
      <c r="F8" s="8">
        <v>6000</v>
      </c>
      <c r="I8" s="1" t="s">
        <v>54</v>
      </c>
      <c r="J8" s="8">
        <v>38500</v>
      </c>
      <c r="K8" t="s">
        <v>637</v>
      </c>
      <c r="L8" s="8">
        <v>5018</v>
      </c>
      <c r="M8" t="s">
        <v>49</v>
      </c>
      <c r="N8" s="20">
        <v>18393</v>
      </c>
    </row>
    <row r="9" spans="1:14" x14ac:dyDescent="0.25">
      <c r="A9" s="1"/>
      <c r="B9" s="11"/>
      <c r="C9" s="1" t="s">
        <v>30</v>
      </c>
      <c r="D9" s="33">
        <v>106150</v>
      </c>
      <c r="E9" t="s">
        <v>195</v>
      </c>
      <c r="F9" s="8">
        <v>7395</v>
      </c>
      <c r="G9" s="1"/>
      <c r="H9" s="11"/>
      <c r="I9" s="1" t="s">
        <v>78</v>
      </c>
      <c r="J9" s="8">
        <v>28600</v>
      </c>
      <c r="K9" t="s">
        <v>566</v>
      </c>
      <c r="L9" s="8">
        <v>10988</v>
      </c>
      <c r="M9" t="s">
        <v>279</v>
      </c>
      <c r="N9" s="20">
        <v>6687</v>
      </c>
    </row>
    <row r="10" spans="1:14" x14ac:dyDescent="0.25">
      <c r="A10" s="1"/>
      <c r="B10" s="11"/>
      <c r="C10" s="1" t="s">
        <v>43</v>
      </c>
      <c r="D10" s="33">
        <v>156200</v>
      </c>
      <c r="E10" t="s">
        <v>592</v>
      </c>
      <c r="F10" s="8">
        <v>7500</v>
      </c>
      <c r="G10" s="1"/>
      <c r="H10" s="11"/>
      <c r="I10" s="1" t="s">
        <v>89</v>
      </c>
      <c r="J10" s="8">
        <v>15400</v>
      </c>
      <c r="K10" t="s">
        <v>414</v>
      </c>
      <c r="L10" s="8">
        <v>8621</v>
      </c>
      <c r="M10" t="s">
        <v>643</v>
      </c>
      <c r="N10" s="8">
        <v>11000</v>
      </c>
    </row>
    <row r="11" spans="1:14" x14ac:dyDescent="0.25">
      <c r="A11" s="1"/>
      <c r="B11" s="11"/>
      <c r="C11" s="1" t="s">
        <v>47</v>
      </c>
      <c r="D11" s="33">
        <v>10450</v>
      </c>
      <c r="E11" t="s">
        <v>593</v>
      </c>
      <c r="F11" s="8">
        <v>23188</v>
      </c>
      <c r="G11" s="1"/>
      <c r="H11" s="11"/>
      <c r="I11" s="1"/>
      <c r="J11" s="11"/>
      <c r="K11" t="s">
        <v>638</v>
      </c>
      <c r="L11" s="8">
        <v>16806</v>
      </c>
      <c r="M11" t="s">
        <v>104</v>
      </c>
      <c r="N11" s="20">
        <v>13142</v>
      </c>
    </row>
    <row r="12" spans="1:14" x14ac:dyDescent="0.25">
      <c r="A12" s="1"/>
      <c r="B12" s="11"/>
      <c r="C12" s="1" t="s">
        <v>48</v>
      </c>
      <c r="D12" s="33">
        <v>270600</v>
      </c>
      <c r="E12" t="s">
        <v>594</v>
      </c>
      <c r="F12" s="8">
        <v>4540</v>
      </c>
      <c r="G12" s="1"/>
      <c r="H12" s="11"/>
      <c r="I12" s="1"/>
      <c r="J12" s="11"/>
      <c r="K12" t="s">
        <v>639</v>
      </c>
      <c r="L12" s="8">
        <v>48452</v>
      </c>
      <c r="M12"/>
      <c r="N12" s="8"/>
    </row>
    <row r="13" spans="1:14" x14ac:dyDescent="0.25">
      <c r="A13" s="1"/>
      <c r="B13" s="11"/>
      <c r="C13" s="1" t="s">
        <v>54</v>
      </c>
      <c r="D13" s="33">
        <v>174350</v>
      </c>
      <c r="E13" t="s">
        <v>595</v>
      </c>
      <c r="F13" s="8">
        <v>18000</v>
      </c>
      <c r="G13" s="1"/>
      <c r="H13" s="11"/>
      <c r="I13" s="1"/>
      <c r="J13" s="11"/>
      <c r="K13" t="s">
        <v>640</v>
      </c>
      <c r="L13" s="8">
        <v>16500</v>
      </c>
      <c r="M13" s="1"/>
      <c r="N13" s="11"/>
    </row>
    <row r="14" spans="1:14" x14ac:dyDescent="0.25">
      <c r="A14" s="1"/>
      <c r="B14" s="11"/>
      <c r="C14" s="1" t="s">
        <v>67</v>
      </c>
      <c r="D14" s="33">
        <v>147400</v>
      </c>
      <c r="E14" t="s">
        <v>596</v>
      </c>
      <c r="F14" s="8">
        <v>9163</v>
      </c>
      <c r="G14" s="1"/>
      <c r="H14" s="11"/>
      <c r="I14" s="1"/>
      <c r="J14" s="11"/>
      <c r="K14" s="1" t="s">
        <v>61</v>
      </c>
      <c r="L14" s="8">
        <v>253000</v>
      </c>
      <c r="M14" s="1"/>
      <c r="N14" s="11"/>
    </row>
    <row r="15" spans="1:14" x14ac:dyDescent="0.25">
      <c r="A15" s="1"/>
      <c r="B15" s="11"/>
      <c r="C15" s="1" t="s">
        <v>78</v>
      </c>
      <c r="D15" s="33">
        <v>191400</v>
      </c>
      <c r="E15" t="s">
        <v>597</v>
      </c>
      <c r="F15" s="8">
        <v>10000</v>
      </c>
      <c r="G15" s="1"/>
      <c r="H15" s="11"/>
      <c r="I15" s="1"/>
      <c r="J15" s="11"/>
      <c r="K15" t="s">
        <v>347</v>
      </c>
      <c r="L15" s="8">
        <v>123200</v>
      </c>
      <c r="M15" s="1"/>
      <c r="N15" s="11"/>
    </row>
    <row r="16" spans="1:14" x14ac:dyDescent="0.25">
      <c r="A16" s="1"/>
      <c r="B16" s="11"/>
      <c r="C16" s="1" t="s">
        <v>89</v>
      </c>
      <c r="D16" s="33">
        <v>122100</v>
      </c>
      <c r="E16" t="s">
        <v>598</v>
      </c>
      <c r="F16" s="8">
        <v>10000</v>
      </c>
      <c r="G16" s="1"/>
      <c r="H16" s="11"/>
      <c r="I16" s="1"/>
      <c r="J16" s="11"/>
      <c r="K16"/>
      <c r="L16" s="8"/>
      <c r="M16" s="1"/>
      <c r="N16" s="11"/>
    </row>
    <row r="17" spans="1:14" x14ac:dyDescent="0.25">
      <c r="A17" s="1"/>
      <c r="B17" s="11"/>
      <c r="C17" s="1" t="s">
        <v>104</v>
      </c>
      <c r="D17" s="33">
        <v>585750</v>
      </c>
      <c r="E17" t="s">
        <v>41</v>
      </c>
      <c r="F17" s="8">
        <v>36916</v>
      </c>
      <c r="G17" s="1"/>
      <c r="H17" s="11"/>
      <c r="I17" s="1"/>
      <c r="J17" s="11"/>
      <c r="K17" s="1"/>
      <c r="L17" s="11"/>
      <c r="M17" s="1"/>
      <c r="N17" s="11"/>
    </row>
    <row r="18" spans="1:14" x14ac:dyDescent="0.25">
      <c r="A18" s="1"/>
      <c r="B18" s="11"/>
      <c r="C18" s="1" t="s">
        <v>107</v>
      </c>
      <c r="D18" s="33">
        <v>375100</v>
      </c>
      <c r="E18" t="s">
        <v>599</v>
      </c>
      <c r="F18" s="8">
        <v>25000</v>
      </c>
      <c r="G18" s="1"/>
      <c r="H18" s="11"/>
      <c r="I18" s="1"/>
      <c r="J18" s="11"/>
      <c r="K18" s="1"/>
      <c r="L18" s="11"/>
      <c r="M18" s="1"/>
      <c r="N18" s="11"/>
    </row>
    <row r="19" spans="1:14" x14ac:dyDescent="0.25">
      <c r="A19" s="1"/>
      <c r="B19" s="11"/>
      <c r="C19" s="1" t="s">
        <v>49</v>
      </c>
      <c r="D19" s="33">
        <v>157300</v>
      </c>
      <c r="E19" t="s">
        <v>288</v>
      </c>
      <c r="F19" s="8">
        <v>3500</v>
      </c>
      <c r="G19" s="1"/>
      <c r="H19" s="11"/>
      <c r="I19" s="1"/>
      <c r="J19" s="11"/>
      <c r="K19" s="1"/>
      <c r="L19" s="11"/>
      <c r="M19" s="1"/>
      <c r="N19" s="11"/>
    </row>
    <row r="20" spans="1:14" x14ac:dyDescent="0.25">
      <c r="A20" s="1"/>
      <c r="B20" s="11"/>
      <c r="C20" s="1" t="s">
        <v>50</v>
      </c>
      <c r="D20" s="33">
        <v>150700</v>
      </c>
      <c r="E20" t="s">
        <v>600</v>
      </c>
      <c r="F20" s="8">
        <v>15240</v>
      </c>
      <c r="G20" s="1"/>
      <c r="H20" s="11"/>
      <c r="I20" s="1"/>
      <c r="J20" s="11"/>
      <c r="K20" s="1"/>
      <c r="L20" s="11"/>
      <c r="M20" s="1"/>
      <c r="N20" s="11"/>
    </row>
    <row r="21" spans="1:14" x14ac:dyDescent="0.25">
      <c r="A21" s="1"/>
      <c r="B21" s="11"/>
      <c r="C21" s="10" t="s">
        <v>279</v>
      </c>
      <c r="D21" s="33">
        <v>103400</v>
      </c>
      <c r="E21" t="s">
        <v>601</v>
      </c>
      <c r="F21" s="8">
        <v>7765</v>
      </c>
      <c r="G21" s="1"/>
      <c r="H21" s="11"/>
      <c r="I21" s="1"/>
      <c r="J21" s="11"/>
      <c r="K21" s="1"/>
      <c r="L21" s="11"/>
      <c r="M21" s="1"/>
      <c r="N21" s="11"/>
    </row>
    <row r="22" spans="1:14" x14ac:dyDescent="0.25">
      <c r="A22" s="1"/>
      <c r="B22" s="11"/>
      <c r="C22" t="s">
        <v>280</v>
      </c>
      <c r="D22" s="33">
        <v>22550</v>
      </c>
      <c r="E22" t="s">
        <v>602</v>
      </c>
      <c r="F22" s="8">
        <v>1500</v>
      </c>
      <c r="G22" s="1"/>
      <c r="H22" s="11"/>
      <c r="I22" s="1"/>
      <c r="J22" s="11"/>
      <c r="K22" s="1"/>
      <c r="L22" s="11"/>
      <c r="M22" s="1"/>
      <c r="N22" s="11"/>
    </row>
    <row r="23" spans="1:14" x14ac:dyDescent="0.25">
      <c r="A23" s="1"/>
      <c r="B23" s="11"/>
      <c r="C23" t="s">
        <v>348</v>
      </c>
      <c r="D23" s="33">
        <v>123200</v>
      </c>
      <c r="E23" t="s">
        <v>603</v>
      </c>
      <c r="F23" s="8">
        <v>909</v>
      </c>
      <c r="G23" s="1"/>
      <c r="H23" s="11"/>
      <c r="I23" s="1"/>
      <c r="J23" s="11"/>
      <c r="K23" s="1"/>
      <c r="L23" s="11"/>
      <c r="M23" s="1"/>
      <c r="N23" s="11"/>
    </row>
    <row r="24" spans="1:14" x14ac:dyDescent="0.25">
      <c r="A24" s="1"/>
      <c r="B24" s="11"/>
      <c r="C24" t="s">
        <v>91</v>
      </c>
      <c r="D24" s="33">
        <v>55000</v>
      </c>
      <c r="E24" t="s">
        <v>604</v>
      </c>
      <c r="F24" s="8">
        <v>9953</v>
      </c>
      <c r="G24" s="1"/>
      <c r="H24" s="11"/>
      <c r="I24" s="1"/>
      <c r="J24" s="11"/>
      <c r="K24" s="1"/>
      <c r="L24" s="11"/>
      <c r="M24" s="1"/>
      <c r="N24" s="11"/>
    </row>
    <row r="25" spans="1:14" x14ac:dyDescent="0.25">
      <c r="A25" s="1"/>
      <c r="B25" s="11"/>
      <c r="C25" s="10" t="s">
        <v>521</v>
      </c>
      <c r="D25" s="33">
        <v>281600</v>
      </c>
      <c r="E25" t="s">
        <v>605</v>
      </c>
      <c r="F25" s="8">
        <v>16500</v>
      </c>
      <c r="G25" s="1"/>
      <c r="H25" s="11"/>
      <c r="I25" s="1"/>
      <c r="J25" s="11"/>
      <c r="K25" s="1"/>
      <c r="L25" s="11"/>
      <c r="M25" s="1"/>
      <c r="N25" s="11"/>
    </row>
    <row r="26" spans="1:14" x14ac:dyDescent="0.25">
      <c r="A26" s="1"/>
      <c r="B26" s="11"/>
      <c r="D26" s="33"/>
      <c r="E26" t="s">
        <v>534</v>
      </c>
      <c r="F26" s="8">
        <v>20000</v>
      </c>
      <c r="G26" s="1"/>
      <c r="H26" s="11"/>
      <c r="I26" s="1"/>
      <c r="J26" s="11"/>
      <c r="K26" s="1"/>
      <c r="L26" s="11"/>
      <c r="M26" s="1"/>
      <c r="N26" s="11"/>
    </row>
    <row r="27" spans="1:14" x14ac:dyDescent="0.25">
      <c r="D27" s="33"/>
      <c r="E27" t="s">
        <v>606</v>
      </c>
      <c r="F27" s="8">
        <v>9179</v>
      </c>
    </row>
    <row r="28" spans="1:14" x14ac:dyDescent="0.25">
      <c r="D28" s="33"/>
      <c r="E28" t="s">
        <v>607</v>
      </c>
      <c r="F28" s="8">
        <v>1479</v>
      </c>
    </row>
    <row r="29" spans="1:14" x14ac:dyDescent="0.25">
      <c r="A29" s="1"/>
      <c r="B29" s="11"/>
      <c r="E29" t="s">
        <v>608</v>
      </c>
      <c r="F29" s="8">
        <v>7210</v>
      </c>
      <c r="G29" s="1"/>
      <c r="H29" s="11"/>
      <c r="I29" s="1"/>
      <c r="J29" s="11"/>
      <c r="K29" s="1"/>
      <c r="L29" s="11"/>
      <c r="M29" s="1"/>
      <c r="N29" s="11"/>
    </row>
    <row r="30" spans="1:14" x14ac:dyDescent="0.25">
      <c r="A30" s="1"/>
      <c r="B30" s="11"/>
      <c r="D30" s="8"/>
      <c r="E30" t="s">
        <v>609</v>
      </c>
      <c r="F30" s="8">
        <v>20000</v>
      </c>
      <c r="G30" s="1"/>
      <c r="H30" s="11"/>
      <c r="I30" s="1"/>
      <c r="J30" s="11"/>
      <c r="K30" s="1"/>
      <c r="L30" s="11"/>
      <c r="M30" s="1"/>
      <c r="N30" s="11"/>
    </row>
    <row r="31" spans="1:14" x14ac:dyDescent="0.25">
      <c r="A31" s="1"/>
      <c r="B31" s="11"/>
      <c r="C31" s="1"/>
      <c r="D31" s="11"/>
      <c r="E31" t="s">
        <v>610</v>
      </c>
      <c r="F31" s="8">
        <v>16990</v>
      </c>
      <c r="G31" s="1"/>
      <c r="H31" s="11"/>
      <c r="I31" s="1"/>
      <c r="J31" s="11"/>
      <c r="K31" s="1"/>
      <c r="L31" s="11"/>
      <c r="M31" s="1"/>
      <c r="N31" s="11"/>
    </row>
    <row r="32" spans="1:14" x14ac:dyDescent="0.25">
      <c r="A32" s="1"/>
      <c r="B32" s="11"/>
      <c r="C32" s="1"/>
      <c r="D32" s="11"/>
      <c r="E32" t="s">
        <v>611</v>
      </c>
      <c r="F32" s="8">
        <v>10000</v>
      </c>
      <c r="G32" s="1"/>
      <c r="H32" s="11"/>
      <c r="I32" s="1"/>
      <c r="J32" s="11"/>
      <c r="K32" s="1"/>
      <c r="L32" s="11"/>
      <c r="M32" s="1"/>
      <c r="N32" s="11"/>
    </row>
    <row r="33" spans="1:14" x14ac:dyDescent="0.25">
      <c r="A33" s="1"/>
      <c r="B33" s="11"/>
      <c r="C33" s="1"/>
      <c r="D33" s="11"/>
      <c r="E33" t="s">
        <v>612</v>
      </c>
      <c r="F33" s="8">
        <v>21984</v>
      </c>
      <c r="G33" s="1"/>
      <c r="H33" s="11"/>
      <c r="I33" s="1"/>
      <c r="J33" s="11"/>
      <c r="K33" s="1"/>
      <c r="L33" s="11"/>
      <c r="M33" s="1"/>
      <c r="N33" s="11"/>
    </row>
    <row r="34" spans="1:14" x14ac:dyDescent="0.25">
      <c r="A34" s="1"/>
      <c r="B34" s="11"/>
      <c r="C34" s="1"/>
      <c r="D34" s="11"/>
      <c r="E34" t="s">
        <v>613</v>
      </c>
      <c r="F34" s="8">
        <v>6000</v>
      </c>
      <c r="G34" s="1"/>
      <c r="H34" s="11"/>
      <c r="I34" s="1"/>
      <c r="J34" s="11"/>
      <c r="K34" s="1"/>
      <c r="L34" s="11"/>
      <c r="M34" s="1"/>
      <c r="N34" s="11"/>
    </row>
    <row r="35" spans="1:14" x14ac:dyDescent="0.25">
      <c r="A35" s="1"/>
      <c r="B35" s="11"/>
      <c r="C35" s="1"/>
      <c r="D35" s="11"/>
      <c r="E35" t="s">
        <v>614</v>
      </c>
      <c r="F35" s="8">
        <v>800</v>
      </c>
      <c r="G35" s="1"/>
      <c r="H35" s="11"/>
      <c r="I35" s="1"/>
      <c r="J35" s="11"/>
      <c r="K35" s="1"/>
      <c r="L35" s="11"/>
      <c r="M35" s="1"/>
      <c r="N35" s="11"/>
    </row>
    <row r="36" spans="1:14" x14ac:dyDescent="0.25">
      <c r="A36" s="1"/>
      <c r="B36" s="11"/>
      <c r="C36" s="1"/>
      <c r="D36" s="11"/>
      <c r="E36" t="s">
        <v>615</v>
      </c>
      <c r="F36" s="8">
        <v>4000</v>
      </c>
      <c r="G36" s="1"/>
      <c r="H36" s="11"/>
      <c r="I36" s="1"/>
      <c r="J36" s="11"/>
      <c r="K36" s="1"/>
      <c r="L36" s="11"/>
      <c r="M36" s="1"/>
      <c r="N36" s="11"/>
    </row>
    <row r="37" spans="1:14" x14ac:dyDescent="0.25">
      <c r="A37" s="1"/>
      <c r="B37" s="11"/>
      <c r="C37" s="1"/>
      <c r="D37" s="11"/>
      <c r="E37" t="s">
        <v>616</v>
      </c>
      <c r="F37" s="8">
        <v>4330</v>
      </c>
      <c r="G37" s="1"/>
      <c r="H37" s="11"/>
      <c r="I37" s="1"/>
      <c r="J37" s="11"/>
      <c r="K37" s="1"/>
      <c r="L37" s="11"/>
      <c r="M37" s="1"/>
      <c r="N37" s="11"/>
    </row>
    <row r="38" spans="1:14" x14ac:dyDescent="0.25">
      <c r="A38" s="1"/>
      <c r="B38" s="11"/>
      <c r="C38" s="1"/>
      <c r="D38" s="11"/>
      <c r="E38" t="s">
        <v>617</v>
      </c>
      <c r="F38" s="8">
        <v>9984</v>
      </c>
      <c r="G38" s="1"/>
      <c r="H38" s="11"/>
      <c r="I38" s="1"/>
      <c r="J38" s="11"/>
      <c r="K38" s="1"/>
      <c r="L38" s="11"/>
      <c r="M38" s="1"/>
      <c r="N38" s="11"/>
    </row>
    <row r="39" spans="1:14" x14ac:dyDescent="0.25">
      <c r="A39" s="1"/>
      <c r="B39" s="11"/>
      <c r="C39" s="1"/>
      <c r="D39" s="11"/>
      <c r="E39" t="s">
        <v>618</v>
      </c>
      <c r="F39" s="8">
        <v>9765</v>
      </c>
      <c r="G39" s="1"/>
      <c r="H39" s="11"/>
      <c r="I39" s="1"/>
      <c r="J39" s="11"/>
      <c r="K39" s="1"/>
      <c r="L39" s="11"/>
      <c r="M39" s="1"/>
      <c r="N39" s="11"/>
    </row>
    <row r="40" spans="1:14" x14ac:dyDescent="0.25">
      <c r="A40" s="1"/>
      <c r="B40" s="11"/>
      <c r="C40" s="1"/>
      <c r="D40" s="11"/>
      <c r="E40" t="s">
        <v>575</v>
      </c>
      <c r="F40" s="8">
        <v>19198</v>
      </c>
      <c r="G40" s="1"/>
      <c r="H40" s="11"/>
      <c r="I40" s="1"/>
      <c r="J40" s="11"/>
      <c r="K40" s="1"/>
      <c r="L40" s="11"/>
      <c r="M40" s="1"/>
      <c r="N40" s="11"/>
    </row>
    <row r="41" spans="1:14" x14ac:dyDescent="0.25">
      <c r="A41" s="1"/>
      <c r="B41" s="11"/>
      <c r="C41" s="1"/>
      <c r="D41" s="11"/>
      <c r="E41" t="s">
        <v>619</v>
      </c>
      <c r="F41" s="8">
        <v>2343</v>
      </c>
      <c r="G41" s="1"/>
      <c r="H41" s="11"/>
      <c r="I41" s="1"/>
      <c r="J41" s="11"/>
      <c r="K41" s="1"/>
      <c r="L41" s="11"/>
      <c r="M41" s="1"/>
      <c r="N41" s="11"/>
    </row>
    <row r="42" spans="1:14" x14ac:dyDescent="0.25">
      <c r="A42" s="1"/>
      <c r="B42" s="11"/>
      <c r="C42" s="1"/>
      <c r="D42" s="11"/>
      <c r="E42" t="s">
        <v>620</v>
      </c>
      <c r="F42" s="8">
        <v>16169</v>
      </c>
      <c r="G42" s="1"/>
      <c r="H42" s="11"/>
      <c r="I42" s="1"/>
      <c r="J42" s="11"/>
      <c r="K42" s="1"/>
      <c r="L42" s="11"/>
      <c r="M42" s="1"/>
      <c r="N42" s="11"/>
    </row>
    <row r="43" spans="1:14" x14ac:dyDescent="0.25">
      <c r="A43" s="1"/>
      <c r="B43" s="11"/>
      <c r="C43" s="1"/>
      <c r="D43" s="11"/>
      <c r="E43" t="s">
        <v>79</v>
      </c>
      <c r="F43" s="8">
        <v>37060</v>
      </c>
      <c r="G43" s="1"/>
      <c r="H43" s="11"/>
      <c r="I43" s="1"/>
      <c r="J43" s="11"/>
      <c r="K43" s="1"/>
      <c r="L43" s="11"/>
      <c r="M43" s="1"/>
      <c r="N43" s="11"/>
    </row>
    <row r="44" spans="1:14" x14ac:dyDescent="0.25">
      <c r="A44" s="1"/>
      <c r="B44" s="11"/>
      <c r="C44" s="1"/>
      <c r="D44" s="11"/>
      <c r="E44" t="s">
        <v>621</v>
      </c>
      <c r="F44" s="8">
        <v>8000</v>
      </c>
      <c r="G44" s="1"/>
      <c r="H44" s="11"/>
      <c r="I44" s="1"/>
      <c r="J44" s="11"/>
      <c r="K44" s="1"/>
      <c r="L44" s="11"/>
      <c r="M44" s="1"/>
      <c r="N44" s="11"/>
    </row>
    <row r="45" spans="1:14" x14ac:dyDescent="0.25">
      <c r="A45" s="1"/>
      <c r="B45" s="11"/>
      <c r="C45" s="1"/>
      <c r="D45" s="11"/>
      <c r="E45" t="s">
        <v>622</v>
      </c>
      <c r="F45" s="8">
        <v>9850</v>
      </c>
      <c r="G45" s="1"/>
      <c r="H45" s="11"/>
      <c r="I45" s="1"/>
      <c r="J45" s="11"/>
      <c r="K45" s="1"/>
      <c r="L45" s="11"/>
      <c r="M45" s="1"/>
      <c r="N45" s="11"/>
    </row>
    <row r="46" spans="1:14" x14ac:dyDescent="0.25">
      <c r="A46" s="1"/>
      <c r="B46" s="11"/>
      <c r="C46" s="1"/>
      <c r="D46" s="11"/>
      <c r="E46" t="s">
        <v>309</v>
      </c>
      <c r="F46" s="8">
        <v>6280</v>
      </c>
      <c r="G46" s="1"/>
      <c r="H46" s="11"/>
      <c r="I46" s="1"/>
      <c r="J46" s="11"/>
      <c r="K46" s="1"/>
      <c r="L46" s="11"/>
      <c r="M46" s="1"/>
      <c r="N46" s="11"/>
    </row>
    <row r="47" spans="1:14" x14ac:dyDescent="0.25">
      <c r="A47" s="1"/>
      <c r="B47" s="11"/>
      <c r="C47" s="1"/>
      <c r="D47" s="11"/>
      <c r="E47" t="s">
        <v>85</v>
      </c>
      <c r="F47" s="8">
        <v>3760</v>
      </c>
      <c r="G47" s="1"/>
      <c r="H47" s="11"/>
      <c r="I47" s="1"/>
      <c r="J47" s="11"/>
      <c r="K47" s="1"/>
      <c r="L47" s="11"/>
      <c r="M47" s="1"/>
      <c r="N47" s="11"/>
    </row>
    <row r="48" spans="1:14" x14ac:dyDescent="0.25">
      <c r="A48" s="1"/>
      <c r="B48" s="11"/>
      <c r="C48" s="1"/>
      <c r="D48" s="11"/>
      <c r="E48" t="s">
        <v>623</v>
      </c>
      <c r="F48" s="8">
        <v>10531</v>
      </c>
      <c r="G48" s="1"/>
      <c r="H48" s="11"/>
      <c r="I48" s="1"/>
      <c r="J48" s="11"/>
      <c r="K48" s="1"/>
      <c r="L48" s="11"/>
      <c r="M48" s="1"/>
      <c r="N48" s="11"/>
    </row>
    <row r="49" spans="5:6" x14ac:dyDescent="0.25">
      <c r="E49" t="s">
        <v>624</v>
      </c>
      <c r="F49" s="8">
        <v>4560</v>
      </c>
    </row>
    <row r="50" spans="5:6" x14ac:dyDescent="0.25">
      <c r="E50" t="s">
        <v>625</v>
      </c>
      <c r="F50" s="8">
        <v>20966</v>
      </c>
    </row>
    <row r="51" spans="5:6" x14ac:dyDescent="0.25">
      <c r="E51" t="s">
        <v>626</v>
      </c>
      <c r="F51" s="8">
        <v>11633</v>
      </c>
    </row>
    <row r="52" spans="5:6" x14ac:dyDescent="0.25">
      <c r="E52" t="s">
        <v>627</v>
      </c>
      <c r="F52" s="8">
        <v>15000</v>
      </c>
    </row>
    <row r="53" spans="5:6" x14ac:dyDescent="0.25">
      <c r="E53" t="s">
        <v>628</v>
      </c>
      <c r="F53" s="8">
        <v>23429</v>
      </c>
    </row>
    <row r="54" spans="5:6" x14ac:dyDescent="0.25">
      <c r="E54" t="s">
        <v>629</v>
      </c>
      <c r="F54" s="8">
        <v>6000</v>
      </c>
    </row>
    <row r="55" spans="5:6" x14ac:dyDescent="0.25">
      <c r="E55" t="s">
        <v>145</v>
      </c>
      <c r="F55" s="8">
        <v>18000</v>
      </c>
    </row>
    <row r="56" spans="5:6" x14ac:dyDescent="0.25">
      <c r="E56" t="s">
        <v>434</v>
      </c>
      <c r="F56" s="8">
        <v>21940</v>
      </c>
    </row>
    <row r="57" spans="5:6" x14ac:dyDescent="0.25">
      <c r="E57" t="s">
        <v>556</v>
      </c>
      <c r="F57" s="8">
        <v>14700</v>
      </c>
    </row>
    <row r="58" spans="5:6" x14ac:dyDescent="0.25">
      <c r="E58" t="s">
        <v>630</v>
      </c>
      <c r="F58" s="8">
        <v>6241</v>
      </c>
    </row>
    <row r="59" spans="5:6" x14ac:dyDescent="0.25">
      <c r="E59" t="s">
        <v>631</v>
      </c>
      <c r="F59" s="8">
        <v>2500</v>
      </c>
    </row>
    <row r="60" spans="5:6" x14ac:dyDescent="0.25">
      <c r="E60" t="s">
        <v>398</v>
      </c>
      <c r="F60" s="8">
        <v>7320</v>
      </c>
    </row>
    <row r="61" spans="5:6" x14ac:dyDescent="0.25">
      <c r="E61" t="s">
        <v>632</v>
      </c>
      <c r="F61" s="8">
        <v>14900</v>
      </c>
    </row>
    <row r="62" spans="5:6" x14ac:dyDescent="0.25">
      <c r="E62" t="s">
        <v>633</v>
      </c>
      <c r="F62" s="8">
        <v>8157</v>
      </c>
    </row>
    <row r="63" spans="5:6" x14ac:dyDescent="0.25">
      <c r="E63" t="s">
        <v>634</v>
      </c>
      <c r="F63" s="8">
        <v>48000</v>
      </c>
    </row>
    <row r="64" spans="5:6" x14ac:dyDescent="0.25">
      <c r="E64" t="s">
        <v>635</v>
      </c>
      <c r="F64" s="8">
        <v>17985</v>
      </c>
    </row>
    <row r="65" spans="5:6" x14ac:dyDescent="0.25">
      <c r="E65" t="s">
        <v>32</v>
      </c>
      <c r="F65" s="8">
        <v>34900</v>
      </c>
    </row>
    <row r="66" spans="5:6" x14ac:dyDescent="0.25">
      <c r="E66" t="s">
        <v>73</v>
      </c>
      <c r="F66" s="8">
        <v>47273</v>
      </c>
    </row>
    <row r="67" spans="5:6" x14ac:dyDescent="0.25">
      <c r="E67"/>
      <c r="F67" s="8"/>
    </row>
    <row r="68" spans="5:6" x14ac:dyDescent="0.25">
      <c r="E68"/>
      <c r="F68" s="8"/>
    </row>
    <row r="69" spans="5:6" x14ac:dyDescent="0.25">
      <c r="E69"/>
      <c r="F69" s="8"/>
    </row>
    <row r="70" spans="5:6" x14ac:dyDescent="0.25">
      <c r="E70"/>
      <c r="F70" s="8"/>
    </row>
    <row r="71" spans="5:6" x14ac:dyDescent="0.25">
      <c r="E71"/>
      <c r="F71" s="8"/>
    </row>
    <row r="72" spans="5:6" x14ac:dyDescent="0.25">
      <c r="E72"/>
      <c r="F72" s="8"/>
    </row>
    <row r="73" spans="5:6" x14ac:dyDescent="0.25">
      <c r="E73"/>
      <c r="F73" s="8"/>
    </row>
    <row r="74" spans="5:6" x14ac:dyDescent="0.25">
      <c r="E74"/>
      <c r="F74" s="8"/>
    </row>
    <row r="75" spans="5:6" x14ac:dyDescent="0.25">
      <c r="E75"/>
      <c r="F75" s="8"/>
    </row>
  </sheetData>
  <hyperlinks>
    <hyperlink ref="B2" r:id="rId1"/>
  </hyperlinks>
  <pageMargins left="0.7" right="0.7" top="0.75" bottom="0.75" header="0.3" footer="0.3"/>
  <pageSetup paperSize="9" orientation="portrait"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5"/>
  <sheetViews>
    <sheetView zoomScale="85" zoomScaleNormal="85" workbookViewId="0"/>
  </sheetViews>
  <sheetFormatPr defaultRowHeight="15" x14ac:dyDescent="0.25"/>
  <cols>
    <col min="1" max="1" width="26.28515625" style="10" customWidth="1"/>
    <col min="2" max="2" width="13.28515625" style="9" customWidth="1"/>
    <col min="3" max="3" width="26.28515625" style="10" customWidth="1"/>
    <col min="4" max="4" width="13.28515625" style="9" customWidth="1"/>
    <col min="5" max="5" width="26.28515625" style="10" customWidth="1"/>
    <col min="6" max="6" width="13.28515625" style="9" customWidth="1"/>
    <col min="7" max="7" width="26.28515625" style="10" customWidth="1"/>
    <col min="8" max="8" width="13.28515625" style="9" customWidth="1"/>
    <col min="9" max="9" width="26.28515625" style="10" customWidth="1"/>
    <col min="10" max="10" width="13.28515625" style="9" customWidth="1"/>
    <col min="11" max="11" width="26.28515625" style="10" customWidth="1"/>
    <col min="12" max="12" width="13.28515625" style="9" customWidth="1"/>
    <col min="13" max="13" width="26.28515625" style="10" customWidth="1"/>
    <col min="14" max="14" width="13.28515625" style="9" customWidth="1"/>
    <col min="15" max="15" width="26.28515625" style="10" customWidth="1"/>
    <col min="16" max="16" width="13.28515625" style="9" customWidth="1"/>
    <col min="17" max="16384" width="9.140625" style="12"/>
  </cols>
  <sheetData>
    <row r="1" spans="1:16" x14ac:dyDescent="0.25">
      <c r="A1" s="10" t="s">
        <v>1005</v>
      </c>
    </row>
    <row r="2" spans="1:16" x14ac:dyDescent="0.25">
      <c r="A2" s="10" t="s">
        <v>644</v>
      </c>
      <c r="B2" s="9" t="s">
        <v>819</v>
      </c>
    </row>
    <row r="3" spans="1:16" x14ac:dyDescent="0.25">
      <c r="A3" s="13" t="s">
        <v>8</v>
      </c>
      <c r="C3" s="13" t="s">
        <v>0</v>
      </c>
      <c r="E3" s="13" t="s">
        <v>3</v>
      </c>
      <c r="G3" s="13" t="s">
        <v>1</v>
      </c>
      <c r="I3" s="13" t="s">
        <v>12</v>
      </c>
      <c r="K3" s="13" t="s">
        <v>6</v>
      </c>
      <c r="M3" s="13" t="s">
        <v>409</v>
      </c>
      <c r="O3" s="13" t="s">
        <v>641</v>
      </c>
    </row>
    <row r="5" spans="1:16" s="17" customFormat="1" x14ac:dyDescent="0.25">
      <c r="A5" s="16" t="s">
        <v>2</v>
      </c>
      <c r="B5" s="15">
        <f>D5+F5+H5+J5+P5+L5+N5</f>
        <v>0</v>
      </c>
      <c r="C5" s="16" t="s">
        <v>17</v>
      </c>
      <c r="D5" s="15">
        <f>SUM(D7:D31)</f>
        <v>0</v>
      </c>
      <c r="E5" s="16" t="s">
        <v>18</v>
      </c>
      <c r="F5" s="15">
        <f>SUM(F7:F23)</f>
        <v>0</v>
      </c>
      <c r="G5" s="16" t="s">
        <v>408</v>
      </c>
      <c r="H5" s="15">
        <f>SUM(H7:H76)</f>
        <v>0</v>
      </c>
      <c r="I5" s="16" t="s">
        <v>2</v>
      </c>
      <c r="J5" s="15">
        <f>SUM(J7:J48)</f>
        <v>0</v>
      </c>
      <c r="K5" s="16" t="s">
        <v>2</v>
      </c>
      <c r="L5" s="15">
        <f>SUM(L7:L48)</f>
        <v>0</v>
      </c>
      <c r="M5" s="16" t="s">
        <v>187</v>
      </c>
      <c r="N5" s="15">
        <f>SUM(N7:N48)</f>
        <v>0</v>
      </c>
      <c r="O5" s="16" t="s">
        <v>2</v>
      </c>
      <c r="P5" s="22">
        <f>SUM(P7:P48)</f>
        <v>0</v>
      </c>
    </row>
    <row r="7" spans="1:16" x14ac:dyDescent="0.25">
      <c r="A7" s="1"/>
      <c r="B7" s="11"/>
      <c r="C7" s="1"/>
      <c r="D7" s="8"/>
      <c r="E7"/>
      <c r="F7" s="8"/>
      <c r="G7"/>
      <c r="H7" s="8"/>
      <c r="I7" s="1"/>
      <c r="J7" s="8"/>
      <c r="K7" s="1"/>
      <c r="L7" s="8"/>
      <c r="M7"/>
      <c r="N7" s="8"/>
      <c r="O7"/>
      <c r="P7" s="8"/>
    </row>
    <row r="8" spans="1:16" x14ac:dyDescent="0.25">
      <c r="A8" s="1"/>
      <c r="B8" s="11"/>
      <c r="C8" s="1"/>
      <c r="D8" s="8"/>
      <c r="E8"/>
      <c r="F8" s="8"/>
      <c r="G8"/>
      <c r="H8" s="8"/>
      <c r="K8" s="1"/>
      <c r="L8" s="8"/>
      <c r="M8"/>
      <c r="N8" s="8"/>
      <c r="O8"/>
      <c r="P8" s="8"/>
    </row>
    <row r="9" spans="1:16" x14ac:dyDescent="0.25">
      <c r="A9" s="1"/>
      <c r="B9" s="11"/>
      <c r="C9" s="1"/>
      <c r="D9" s="8"/>
      <c r="G9"/>
      <c r="H9" s="8"/>
      <c r="I9" s="1"/>
      <c r="J9" s="11"/>
      <c r="K9" s="1"/>
      <c r="L9" s="8"/>
      <c r="M9"/>
      <c r="N9" s="8"/>
      <c r="O9"/>
      <c r="P9" s="8"/>
    </row>
    <row r="10" spans="1:16" x14ac:dyDescent="0.25">
      <c r="A10" s="1"/>
      <c r="B10" s="11"/>
      <c r="C10" s="1"/>
      <c r="D10" s="8"/>
      <c r="E10"/>
      <c r="F10" s="8"/>
      <c r="G10"/>
      <c r="H10" s="8"/>
      <c r="I10" s="1"/>
      <c r="J10" s="11"/>
      <c r="K10" s="1"/>
      <c r="L10" s="8"/>
      <c r="M10"/>
      <c r="N10" s="8"/>
      <c r="O10"/>
      <c r="P10" s="8"/>
    </row>
    <row r="11" spans="1:16" x14ac:dyDescent="0.25">
      <c r="A11" s="1"/>
      <c r="B11" s="11"/>
      <c r="C11" s="1"/>
      <c r="D11" s="8"/>
      <c r="E11"/>
      <c r="F11" s="8"/>
      <c r="G11"/>
      <c r="H11" s="8"/>
      <c r="I11" s="1"/>
      <c r="J11" s="11"/>
      <c r="K11" s="1"/>
      <c r="L11" s="11"/>
      <c r="M11"/>
      <c r="N11" s="8"/>
      <c r="O11"/>
      <c r="P11" s="8"/>
    </row>
    <row r="12" spans="1:16" x14ac:dyDescent="0.25">
      <c r="A12" s="1"/>
      <c r="B12" s="11"/>
      <c r="C12" s="1"/>
      <c r="D12" s="8"/>
      <c r="G12"/>
      <c r="H12" s="8"/>
      <c r="I12" s="1"/>
      <c r="J12" s="11"/>
      <c r="K12" s="1"/>
      <c r="L12" s="11"/>
      <c r="M12"/>
      <c r="N12" s="8"/>
      <c r="O12"/>
      <c r="P12" s="8"/>
    </row>
    <row r="13" spans="1:16" x14ac:dyDescent="0.25">
      <c r="A13" s="1"/>
      <c r="B13" s="11"/>
      <c r="C13" s="1"/>
      <c r="D13" s="8"/>
      <c r="G13"/>
      <c r="H13" s="8"/>
      <c r="I13" s="1"/>
      <c r="J13" s="11"/>
      <c r="K13" s="1"/>
      <c r="L13" s="11"/>
      <c r="M13"/>
      <c r="N13" s="8"/>
      <c r="O13" s="1"/>
      <c r="P13" s="11"/>
    </row>
    <row r="14" spans="1:16" x14ac:dyDescent="0.25">
      <c r="A14" s="1"/>
      <c r="B14" s="11"/>
      <c r="C14" s="1"/>
      <c r="D14" s="8"/>
      <c r="E14" s="1"/>
      <c r="F14" s="11"/>
      <c r="G14"/>
      <c r="H14" s="8"/>
      <c r="I14" s="1"/>
      <c r="J14" s="11"/>
      <c r="K14" s="1"/>
      <c r="L14" s="11"/>
      <c r="M14" s="1"/>
      <c r="N14" s="8"/>
      <c r="O14" s="1"/>
      <c r="P14" s="11"/>
    </row>
    <row r="15" spans="1:16" x14ac:dyDescent="0.25">
      <c r="A15" s="1"/>
      <c r="B15" s="11"/>
      <c r="C15" s="1"/>
      <c r="D15" s="8"/>
      <c r="E15" s="1"/>
      <c r="F15" s="11"/>
      <c r="G15"/>
      <c r="H15" s="8"/>
      <c r="I15" s="1"/>
      <c r="J15" s="11"/>
      <c r="K15" s="1"/>
      <c r="L15" s="11"/>
      <c r="O15" s="1"/>
      <c r="P15" s="11"/>
    </row>
    <row r="16" spans="1:16" x14ac:dyDescent="0.25">
      <c r="A16" s="1"/>
      <c r="B16" s="11"/>
      <c r="C16" s="1"/>
      <c r="D16" s="8"/>
      <c r="E16" s="1"/>
      <c r="F16" s="11"/>
      <c r="G16"/>
      <c r="H16" s="8"/>
      <c r="I16" s="1"/>
      <c r="J16" s="11"/>
      <c r="K16" s="1"/>
      <c r="L16" s="11"/>
      <c r="M16"/>
      <c r="N16" s="8"/>
      <c r="O16" s="1"/>
      <c r="P16" s="11"/>
    </row>
    <row r="17" spans="1:16" x14ac:dyDescent="0.25">
      <c r="A17" s="1"/>
      <c r="B17" s="11"/>
      <c r="C17" s="1"/>
      <c r="D17" s="8"/>
      <c r="E17" s="1"/>
      <c r="F17" s="11"/>
      <c r="G17"/>
      <c r="H17" s="8"/>
      <c r="I17" s="1"/>
      <c r="J17" s="11"/>
      <c r="K17" s="1"/>
      <c r="L17" s="11"/>
      <c r="M17" s="1"/>
      <c r="N17" s="11"/>
      <c r="O17" s="1"/>
      <c r="P17" s="11"/>
    </row>
    <row r="18" spans="1:16" x14ac:dyDescent="0.25">
      <c r="A18" s="1"/>
      <c r="B18" s="11"/>
      <c r="C18" s="1"/>
      <c r="D18" s="8"/>
      <c r="E18" s="1"/>
      <c r="F18" s="11"/>
      <c r="G18"/>
      <c r="H18" s="8"/>
      <c r="I18" s="1"/>
      <c r="J18" s="11"/>
      <c r="K18" s="1"/>
      <c r="L18" s="11"/>
      <c r="M18" s="1"/>
      <c r="N18" s="11"/>
      <c r="O18" s="1"/>
      <c r="P18" s="11"/>
    </row>
    <row r="19" spans="1:16" x14ac:dyDescent="0.25">
      <c r="A19" s="1"/>
      <c r="B19" s="11"/>
      <c r="C19" s="1"/>
      <c r="D19" s="8"/>
      <c r="E19" s="1"/>
      <c r="F19" s="11"/>
      <c r="G19"/>
      <c r="H19" s="8"/>
      <c r="I19" s="1"/>
      <c r="J19" s="11"/>
      <c r="K19" s="1"/>
      <c r="L19" s="11"/>
      <c r="M19" s="1"/>
      <c r="N19" s="11"/>
      <c r="O19" s="1"/>
      <c r="P19" s="11"/>
    </row>
    <row r="20" spans="1:16" x14ac:dyDescent="0.25">
      <c r="A20" s="1"/>
      <c r="B20" s="11"/>
      <c r="C20" s="1"/>
      <c r="D20" s="8"/>
      <c r="E20" s="1"/>
      <c r="F20" s="11"/>
      <c r="G20"/>
      <c r="H20" s="8"/>
      <c r="I20" s="1"/>
      <c r="J20" s="11"/>
      <c r="K20" s="1"/>
      <c r="L20" s="11"/>
      <c r="M20" s="1"/>
      <c r="N20" s="11"/>
      <c r="O20" s="1"/>
      <c r="P20" s="11"/>
    </row>
    <row r="21" spans="1:16" x14ac:dyDescent="0.25">
      <c r="A21" s="1"/>
      <c r="B21" s="11"/>
      <c r="D21" s="8"/>
      <c r="E21" s="1"/>
      <c r="F21" s="11"/>
      <c r="G21"/>
      <c r="H21" s="8"/>
      <c r="I21" s="1"/>
      <c r="J21" s="11"/>
      <c r="K21" s="1"/>
      <c r="L21" s="11"/>
      <c r="M21" s="1"/>
      <c r="N21" s="11"/>
      <c r="O21" s="1"/>
      <c r="P21" s="11"/>
    </row>
    <row r="22" spans="1:16" x14ac:dyDescent="0.25">
      <c r="A22" s="1"/>
      <c r="B22" s="11"/>
      <c r="C22"/>
      <c r="D22" s="8"/>
      <c r="E22" s="1"/>
      <c r="F22" s="11"/>
      <c r="G22"/>
      <c r="H22" s="8"/>
      <c r="I22" s="1"/>
      <c r="J22" s="11"/>
      <c r="K22" s="1"/>
      <c r="L22" s="11"/>
      <c r="M22" s="1"/>
      <c r="N22" s="11"/>
      <c r="O22" s="1"/>
      <c r="P22" s="11"/>
    </row>
    <row r="23" spans="1:16" x14ac:dyDescent="0.25">
      <c r="A23" s="1"/>
      <c r="B23" s="11"/>
      <c r="C23"/>
      <c r="D23" s="8"/>
      <c r="E23" s="1"/>
      <c r="F23" s="11"/>
      <c r="G23"/>
      <c r="H23" s="8"/>
      <c r="I23" s="1"/>
      <c r="J23" s="11"/>
      <c r="K23" s="1"/>
      <c r="L23" s="11"/>
      <c r="M23" s="1"/>
      <c r="N23" s="11"/>
      <c r="O23" s="1"/>
      <c r="P23" s="11"/>
    </row>
    <row r="24" spans="1:16" x14ac:dyDescent="0.25">
      <c r="A24" s="1"/>
      <c r="B24" s="11"/>
      <c r="C24"/>
      <c r="D24" s="8"/>
      <c r="E24" s="1"/>
      <c r="F24" s="11"/>
      <c r="G24"/>
      <c r="H24" s="8"/>
      <c r="I24" s="1"/>
      <c r="J24" s="11"/>
      <c r="K24" s="1"/>
      <c r="L24" s="11"/>
      <c r="M24" s="1"/>
      <c r="N24" s="11"/>
      <c r="O24" s="1"/>
      <c r="P24" s="11"/>
    </row>
    <row r="25" spans="1:16" x14ac:dyDescent="0.25">
      <c r="A25" s="1"/>
      <c r="B25" s="11"/>
      <c r="C25"/>
      <c r="D25" s="8"/>
      <c r="E25" s="1"/>
      <c r="F25" s="11"/>
      <c r="G25"/>
      <c r="H25" s="8"/>
      <c r="I25" s="1"/>
      <c r="J25" s="11"/>
      <c r="K25" s="1"/>
      <c r="L25" s="11"/>
      <c r="M25" s="1"/>
      <c r="N25" s="11"/>
      <c r="O25" s="1"/>
      <c r="P25" s="11"/>
    </row>
    <row r="26" spans="1:16" x14ac:dyDescent="0.25">
      <c r="A26" s="1"/>
      <c r="B26" s="11"/>
      <c r="D26" s="8"/>
      <c r="E26" s="1"/>
      <c r="F26" s="11"/>
      <c r="G26"/>
      <c r="H26" s="8"/>
      <c r="I26" s="1"/>
      <c r="J26" s="11"/>
      <c r="K26" s="1"/>
      <c r="L26" s="11"/>
      <c r="M26" s="1"/>
      <c r="N26" s="11"/>
      <c r="O26" s="1"/>
      <c r="P26" s="11"/>
    </row>
    <row r="27" spans="1:16" x14ac:dyDescent="0.25">
      <c r="G27"/>
      <c r="H27" s="8"/>
    </row>
    <row r="28" spans="1:16" x14ac:dyDescent="0.25">
      <c r="G28"/>
      <c r="H28" s="8"/>
    </row>
    <row r="29" spans="1:16" x14ac:dyDescent="0.25">
      <c r="A29" s="1"/>
      <c r="B29" s="11"/>
      <c r="E29" s="1"/>
      <c r="F29" s="11"/>
      <c r="G29"/>
      <c r="H29" s="8"/>
      <c r="I29" s="1"/>
      <c r="J29" s="11"/>
      <c r="K29" s="1"/>
      <c r="L29" s="11"/>
      <c r="M29" s="1"/>
      <c r="N29" s="11"/>
      <c r="O29" s="1"/>
      <c r="P29" s="11"/>
    </row>
    <row r="30" spans="1:16" x14ac:dyDescent="0.25">
      <c r="A30" s="1"/>
      <c r="B30" s="11"/>
      <c r="D30" s="8"/>
      <c r="E30" s="1"/>
      <c r="F30" s="11"/>
      <c r="G30"/>
      <c r="H30" s="8"/>
      <c r="I30" s="1"/>
      <c r="J30" s="11"/>
      <c r="K30" s="1"/>
      <c r="L30" s="11"/>
      <c r="M30" s="1"/>
      <c r="N30" s="11"/>
      <c r="O30" s="1"/>
      <c r="P30" s="11"/>
    </row>
    <row r="31" spans="1:16" x14ac:dyDescent="0.25">
      <c r="A31" s="1"/>
      <c r="B31" s="11"/>
      <c r="C31" s="1"/>
      <c r="D31" s="11"/>
      <c r="E31" s="1"/>
      <c r="F31" s="11"/>
      <c r="G31"/>
      <c r="H31" s="8"/>
      <c r="I31" s="1"/>
      <c r="J31" s="11"/>
      <c r="K31" s="1"/>
      <c r="L31" s="11"/>
      <c r="M31" s="1"/>
      <c r="N31" s="11"/>
      <c r="O31" s="1"/>
      <c r="P31" s="11"/>
    </row>
    <row r="32" spans="1:16" x14ac:dyDescent="0.25">
      <c r="A32" s="1"/>
      <c r="B32" s="11"/>
      <c r="C32" s="1"/>
      <c r="D32" s="11"/>
      <c r="E32" s="1"/>
      <c r="F32" s="11"/>
      <c r="G32"/>
      <c r="H32" s="8"/>
      <c r="I32" s="1"/>
      <c r="J32" s="11"/>
      <c r="K32" s="1"/>
      <c r="L32" s="11"/>
      <c r="M32" s="1"/>
      <c r="N32" s="11"/>
      <c r="O32" s="1"/>
      <c r="P32" s="11"/>
    </row>
    <row r="33" spans="1:16" x14ac:dyDescent="0.25">
      <c r="A33" s="1"/>
      <c r="B33" s="11"/>
      <c r="C33" s="1"/>
      <c r="D33" s="11"/>
      <c r="E33" s="1"/>
      <c r="F33" s="11"/>
      <c r="G33"/>
      <c r="H33" s="8"/>
      <c r="I33" s="1"/>
      <c r="J33" s="11"/>
      <c r="K33" s="1"/>
      <c r="L33" s="11"/>
      <c r="M33" s="1"/>
      <c r="N33" s="11"/>
      <c r="O33" s="1"/>
      <c r="P33" s="11"/>
    </row>
    <row r="34" spans="1:16" x14ac:dyDescent="0.25">
      <c r="A34" s="1"/>
      <c r="B34" s="11"/>
      <c r="C34" s="1"/>
      <c r="D34" s="11"/>
      <c r="E34" s="1"/>
      <c r="F34" s="11"/>
      <c r="G34"/>
      <c r="H34" s="8"/>
      <c r="I34" s="1"/>
      <c r="J34" s="11"/>
      <c r="K34" s="1"/>
      <c r="L34" s="11"/>
      <c r="M34" s="1"/>
      <c r="N34" s="11"/>
      <c r="O34" s="1"/>
      <c r="P34" s="11"/>
    </row>
    <row r="35" spans="1:16" x14ac:dyDescent="0.25">
      <c r="A35" s="1"/>
      <c r="B35" s="11"/>
      <c r="C35" s="1"/>
      <c r="D35" s="11"/>
      <c r="E35" s="1"/>
      <c r="F35" s="11"/>
      <c r="G35"/>
      <c r="H35" s="8"/>
      <c r="I35" s="1"/>
      <c r="J35" s="11"/>
      <c r="K35" s="1"/>
      <c r="L35" s="11"/>
      <c r="M35" s="1"/>
      <c r="N35" s="11"/>
      <c r="O35" s="1"/>
      <c r="P35" s="11"/>
    </row>
    <row r="36" spans="1:16" x14ac:dyDescent="0.25">
      <c r="A36" s="1"/>
      <c r="B36" s="11"/>
      <c r="C36" s="1"/>
      <c r="D36" s="11"/>
      <c r="E36" s="1"/>
      <c r="F36" s="11"/>
      <c r="G36"/>
      <c r="H36" s="8"/>
      <c r="I36" s="1"/>
      <c r="J36" s="11"/>
      <c r="K36" s="1"/>
      <c r="L36" s="11"/>
      <c r="M36" s="1"/>
      <c r="N36" s="11"/>
      <c r="O36" s="1"/>
      <c r="P36" s="11"/>
    </row>
    <row r="37" spans="1:16" x14ac:dyDescent="0.25">
      <c r="A37" s="1"/>
      <c r="B37" s="11"/>
      <c r="C37" s="1"/>
      <c r="D37" s="11"/>
      <c r="E37" s="1"/>
      <c r="F37" s="11"/>
      <c r="G37"/>
      <c r="H37" s="8"/>
      <c r="I37" s="1"/>
      <c r="J37" s="11"/>
      <c r="K37" s="1"/>
      <c r="L37" s="11"/>
      <c r="M37" s="1"/>
      <c r="N37" s="11"/>
      <c r="O37" s="1"/>
      <c r="P37" s="11"/>
    </row>
    <row r="38" spans="1:16" x14ac:dyDescent="0.25">
      <c r="A38" s="1"/>
      <c r="B38" s="11"/>
      <c r="C38" s="1"/>
      <c r="D38" s="11"/>
      <c r="E38" s="1"/>
      <c r="F38" s="11"/>
      <c r="G38"/>
      <c r="H38" s="8"/>
      <c r="I38" s="1"/>
      <c r="J38" s="11"/>
      <c r="K38" s="1"/>
      <c r="L38" s="11"/>
      <c r="M38" s="1"/>
      <c r="N38" s="11"/>
      <c r="O38" s="1"/>
      <c r="P38" s="11"/>
    </row>
    <row r="39" spans="1:16" x14ac:dyDescent="0.25">
      <c r="A39" s="1"/>
      <c r="B39" s="11"/>
      <c r="C39" s="1"/>
      <c r="D39" s="11"/>
      <c r="E39" s="1"/>
      <c r="F39" s="11"/>
      <c r="G39"/>
      <c r="H39" s="8"/>
      <c r="I39" s="1"/>
      <c r="J39" s="11"/>
      <c r="K39" s="1"/>
      <c r="L39" s="11"/>
      <c r="M39" s="1"/>
      <c r="N39" s="11"/>
      <c r="O39" s="1"/>
      <c r="P39" s="11"/>
    </row>
    <row r="40" spans="1:16" x14ac:dyDescent="0.25">
      <c r="A40" s="1"/>
      <c r="B40" s="11"/>
      <c r="C40" s="1"/>
      <c r="D40" s="11"/>
      <c r="E40" s="1"/>
      <c r="F40" s="11"/>
      <c r="G40"/>
      <c r="H40" s="8"/>
      <c r="I40" s="1"/>
      <c r="J40" s="11"/>
      <c r="K40" s="1"/>
      <c r="L40" s="11"/>
      <c r="M40" s="1"/>
      <c r="N40" s="11"/>
      <c r="O40" s="1"/>
      <c r="P40" s="11"/>
    </row>
    <row r="41" spans="1:16" x14ac:dyDescent="0.25">
      <c r="A41" s="1"/>
      <c r="B41" s="11"/>
      <c r="C41" s="1"/>
      <c r="D41" s="11"/>
      <c r="E41" s="1"/>
      <c r="F41" s="11"/>
      <c r="G41"/>
      <c r="H41" s="8"/>
      <c r="I41" s="1"/>
      <c r="J41" s="11"/>
      <c r="K41" s="1"/>
      <c r="L41" s="11"/>
      <c r="M41" s="1"/>
      <c r="N41" s="11"/>
      <c r="O41" s="1"/>
      <c r="P41" s="11"/>
    </row>
    <row r="42" spans="1:16" x14ac:dyDescent="0.25">
      <c r="A42" s="1"/>
      <c r="B42" s="11"/>
      <c r="C42" s="1"/>
      <c r="D42" s="11"/>
      <c r="E42" s="1"/>
      <c r="F42" s="11"/>
      <c r="G42"/>
      <c r="H42" s="8"/>
      <c r="I42" s="1"/>
      <c r="J42" s="11"/>
      <c r="K42" s="1"/>
      <c r="L42" s="11"/>
      <c r="M42" s="1"/>
      <c r="N42" s="11"/>
      <c r="O42" s="1"/>
      <c r="P42" s="11"/>
    </row>
    <row r="43" spans="1:16" x14ac:dyDescent="0.25">
      <c r="A43" s="1"/>
      <c r="B43" s="11"/>
      <c r="C43" s="1"/>
      <c r="D43" s="11"/>
      <c r="E43" s="1"/>
      <c r="F43" s="11"/>
      <c r="G43"/>
      <c r="H43" s="8"/>
      <c r="I43" s="1"/>
      <c r="J43" s="11"/>
      <c r="K43" s="1"/>
      <c r="L43" s="11"/>
      <c r="M43" s="1"/>
      <c r="N43" s="11"/>
      <c r="O43" s="1"/>
      <c r="P43" s="11"/>
    </row>
    <row r="44" spans="1:16" x14ac:dyDescent="0.25">
      <c r="A44" s="1"/>
      <c r="B44" s="11"/>
      <c r="C44" s="1"/>
      <c r="D44" s="11"/>
      <c r="E44" s="1"/>
      <c r="F44" s="11"/>
      <c r="G44"/>
      <c r="H44" s="8"/>
      <c r="I44" s="1"/>
      <c r="J44" s="11"/>
      <c r="K44" s="1"/>
      <c r="L44" s="11"/>
      <c r="M44" s="1"/>
      <c r="N44" s="11"/>
      <c r="O44" s="1"/>
      <c r="P44" s="11"/>
    </row>
    <row r="45" spans="1:16" x14ac:dyDescent="0.25">
      <c r="A45" s="1"/>
      <c r="B45" s="11"/>
      <c r="C45" s="1"/>
      <c r="D45" s="11"/>
      <c r="E45" s="1"/>
      <c r="F45" s="11"/>
      <c r="G45"/>
      <c r="H45" s="8"/>
      <c r="I45" s="1"/>
      <c r="J45" s="11"/>
      <c r="K45" s="1"/>
      <c r="L45" s="11"/>
      <c r="M45" s="1"/>
      <c r="N45" s="11"/>
      <c r="O45" s="1"/>
      <c r="P45" s="11"/>
    </row>
    <row r="46" spans="1:16" x14ac:dyDescent="0.25">
      <c r="A46" s="1"/>
      <c r="B46" s="11"/>
      <c r="C46" s="1"/>
      <c r="D46" s="11"/>
      <c r="E46" s="1"/>
      <c r="F46" s="11"/>
      <c r="G46"/>
      <c r="H46" s="8"/>
      <c r="I46" s="1"/>
      <c r="J46" s="11"/>
      <c r="K46" s="1"/>
      <c r="L46" s="11"/>
      <c r="M46" s="1"/>
      <c r="N46" s="11"/>
      <c r="O46" s="1"/>
      <c r="P46" s="11"/>
    </row>
    <row r="47" spans="1:16" x14ac:dyDescent="0.25">
      <c r="A47" s="1"/>
      <c r="B47" s="11"/>
      <c r="C47" s="1"/>
      <c r="D47" s="11"/>
      <c r="E47" s="1"/>
      <c r="F47" s="11"/>
      <c r="G47"/>
      <c r="H47" s="8"/>
      <c r="I47" s="1"/>
      <c r="J47" s="11"/>
      <c r="K47" s="1"/>
      <c r="L47" s="11"/>
      <c r="M47" s="1"/>
      <c r="N47" s="11"/>
      <c r="O47" s="1"/>
      <c r="P47" s="11"/>
    </row>
    <row r="48" spans="1:16" x14ac:dyDescent="0.25">
      <c r="A48" s="1"/>
      <c r="B48" s="11"/>
      <c r="C48" s="1"/>
      <c r="D48" s="11"/>
      <c r="E48" s="1"/>
      <c r="F48" s="11"/>
      <c r="G48"/>
      <c r="H48" s="8"/>
      <c r="I48" s="1"/>
      <c r="J48" s="11"/>
      <c r="K48" s="1"/>
      <c r="L48" s="11"/>
      <c r="M48" s="1"/>
      <c r="N48" s="11"/>
      <c r="O48" s="1"/>
      <c r="P48" s="11"/>
    </row>
    <row r="49" spans="7:8" x14ac:dyDescent="0.25">
      <c r="G49"/>
      <c r="H49" s="8"/>
    </row>
    <row r="50" spans="7:8" x14ac:dyDescent="0.25">
      <c r="G50"/>
      <c r="H50" s="8"/>
    </row>
    <row r="51" spans="7:8" x14ac:dyDescent="0.25">
      <c r="G51"/>
      <c r="H51" s="8"/>
    </row>
    <row r="52" spans="7:8" x14ac:dyDescent="0.25">
      <c r="G52"/>
      <c r="H52" s="8"/>
    </row>
    <row r="53" spans="7:8" x14ac:dyDescent="0.25">
      <c r="G53"/>
      <c r="H53" s="8"/>
    </row>
    <row r="54" spans="7:8" x14ac:dyDescent="0.25">
      <c r="G54"/>
      <c r="H54" s="8"/>
    </row>
    <row r="55" spans="7:8" x14ac:dyDescent="0.25">
      <c r="G55"/>
      <c r="H55" s="8"/>
    </row>
    <row r="56" spans="7:8" x14ac:dyDescent="0.25">
      <c r="G56"/>
      <c r="H56" s="8"/>
    </row>
    <row r="57" spans="7:8" x14ac:dyDescent="0.25">
      <c r="G57"/>
      <c r="H57" s="8"/>
    </row>
    <row r="58" spans="7:8" x14ac:dyDescent="0.25">
      <c r="G58"/>
      <c r="H58" s="8"/>
    </row>
    <row r="59" spans="7:8" x14ac:dyDescent="0.25">
      <c r="G59"/>
      <c r="H59" s="8"/>
    </row>
    <row r="60" spans="7:8" x14ac:dyDescent="0.25">
      <c r="G60"/>
      <c r="H60" s="8"/>
    </row>
    <row r="61" spans="7:8" x14ac:dyDescent="0.25">
      <c r="G61"/>
      <c r="H61" s="8"/>
    </row>
    <row r="62" spans="7:8" x14ac:dyDescent="0.25">
      <c r="G62"/>
      <c r="H62" s="8"/>
    </row>
    <row r="63" spans="7:8" x14ac:dyDescent="0.25">
      <c r="G63"/>
      <c r="H63" s="8"/>
    </row>
    <row r="64" spans="7:8" x14ac:dyDescent="0.25">
      <c r="G64"/>
      <c r="H64" s="8"/>
    </row>
    <row r="65" spans="7:8" x14ac:dyDescent="0.25">
      <c r="G65"/>
      <c r="H65" s="8"/>
    </row>
    <row r="66" spans="7:8" x14ac:dyDescent="0.25">
      <c r="G66"/>
      <c r="H66" s="8"/>
    </row>
    <row r="67" spans="7:8" x14ac:dyDescent="0.25">
      <c r="G67"/>
      <c r="H67" s="8"/>
    </row>
    <row r="68" spans="7:8" x14ac:dyDescent="0.25">
      <c r="G68"/>
      <c r="H68" s="8"/>
    </row>
    <row r="69" spans="7:8" x14ac:dyDescent="0.25">
      <c r="G69"/>
      <c r="H69" s="8"/>
    </row>
    <row r="70" spans="7:8" x14ac:dyDescent="0.25">
      <c r="G70"/>
      <c r="H70" s="8"/>
    </row>
    <row r="71" spans="7:8" x14ac:dyDescent="0.25">
      <c r="G71"/>
      <c r="H71" s="8"/>
    </row>
    <row r="72" spans="7:8" x14ac:dyDescent="0.25">
      <c r="G72"/>
      <c r="H72" s="8"/>
    </row>
    <row r="73" spans="7:8" x14ac:dyDescent="0.25">
      <c r="G73"/>
      <c r="H73" s="8"/>
    </row>
    <row r="74" spans="7:8" x14ac:dyDescent="0.25">
      <c r="G74"/>
      <c r="H74" s="8"/>
    </row>
    <row r="75" spans="7:8" x14ac:dyDescent="0.25">
      <c r="G75"/>
      <c r="H75" s="8"/>
    </row>
  </sheetData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1"/>
  <sheetViews>
    <sheetView topLeftCell="A64" zoomScale="85" zoomScaleNormal="85" workbookViewId="0">
      <selection activeCell="E96" sqref="E96"/>
    </sheetView>
  </sheetViews>
  <sheetFormatPr defaultRowHeight="15" x14ac:dyDescent="0.25"/>
  <cols>
    <col min="1" max="1" width="26.28515625" style="10" customWidth="1"/>
    <col min="2" max="2" width="13.28515625" style="9" customWidth="1"/>
    <col min="3" max="3" width="26.28515625" style="10" customWidth="1"/>
    <col min="4" max="4" width="13.28515625" style="9" customWidth="1"/>
    <col min="5" max="5" width="26.28515625" style="10" customWidth="1"/>
    <col min="6" max="6" width="13.28515625" style="9" customWidth="1"/>
    <col min="7" max="7" width="26.28515625" style="10" customWidth="1"/>
    <col min="8" max="8" width="13.28515625" style="9" customWidth="1"/>
    <col min="9" max="9" width="26.28515625" style="10" customWidth="1"/>
    <col min="10" max="10" width="13.28515625" style="9" customWidth="1"/>
    <col min="11" max="11" width="26.28515625" style="10" customWidth="1"/>
    <col min="12" max="12" width="13.28515625" style="9" customWidth="1"/>
    <col min="13" max="13" width="26.28515625" style="10" customWidth="1"/>
    <col min="14" max="14" width="13.28515625" style="9" customWidth="1"/>
    <col min="15" max="15" width="26.28515625" style="10" customWidth="1"/>
    <col min="16" max="16" width="13.28515625" style="9" customWidth="1"/>
    <col min="17" max="17" width="26.28515625" style="10" customWidth="1"/>
    <col min="18" max="18" width="13.28515625" style="9" customWidth="1"/>
    <col min="19" max="19" width="26.28515625" style="10" customWidth="1"/>
    <col min="20" max="20" width="13.28515625" style="9" customWidth="1"/>
    <col min="21" max="16384" width="9.140625" style="12"/>
  </cols>
  <sheetData>
    <row r="1" spans="1:20" x14ac:dyDescent="0.25">
      <c r="A1" s="24" t="s">
        <v>1006</v>
      </c>
    </row>
    <row r="2" spans="1:20" x14ac:dyDescent="0.25">
      <c r="A2" s="10" t="s">
        <v>772</v>
      </c>
      <c r="B2" s="18" t="s">
        <v>646</v>
      </c>
    </row>
    <row r="3" spans="1:20" x14ac:dyDescent="0.25">
      <c r="A3" s="13" t="s">
        <v>8</v>
      </c>
      <c r="C3" s="13" t="s">
        <v>0</v>
      </c>
      <c r="E3" s="13" t="s">
        <v>1</v>
      </c>
      <c r="G3" s="13" t="s">
        <v>12</v>
      </c>
      <c r="I3" s="13" t="s">
        <v>409</v>
      </c>
      <c r="K3" s="13" t="s">
        <v>167</v>
      </c>
      <c r="M3" s="13" t="s">
        <v>721</v>
      </c>
      <c r="O3" s="13" t="s">
        <v>731</v>
      </c>
      <c r="Q3" s="13" t="s">
        <v>761</v>
      </c>
      <c r="S3" s="13" t="s">
        <v>765</v>
      </c>
    </row>
    <row r="4" spans="1:20" s="28" customFormat="1" x14ac:dyDescent="0.25">
      <c r="A4" s="26"/>
      <c r="B4" s="27"/>
      <c r="C4" s="26">
        <v>15</v>
      </c>
      <c r="D4" s="27"/>
      <c r="E4" s="26">
        <v>95</v>
      </c>
      <c r="F4" s="27"/>
      <c r="G4" s="26"/>
      <c r="H4" s="27"/>
      <c r="I4" s="26"/>
      <c r="J4" s="27"/>
      <c r="K4" s="26"/>
      <c r="L4" s="27"/>
      <c r="M4" s="26">
        <v>9</v>
      </c>
      <c r="N4" s="27"/>
      <c r="O4" s="26">
        <v>31</v>
      </c>
      <c r="P4" s="27"/>
      <c r="Q4" s="26"/>
      <c r="R4" s="27"/>
      <c r="S4" s="26"/>
      <c r="T4" s="27"/>
    </row>
    <row r="5" spans="1:20" s="17" customFormat="1" x14ac:dyDescent="0.25">
      <c r="A5" s="16" t="s">
        <v>2</v>
      </c>
      <c r="B5" s="15">
        <f>D5+F5+H5+P5+L5+N5+R5+J5+T5-T7</f>
        <v>6029242</v>
      </c>
      <c r="C5" s="16" t="s">
        <v>2</v>
      </c>
      <c r="D5" s="15">
        <f>SUM(D7:D30)</f>
        <v>2696875</v>
      </c>
      <c r="E5" s="16" t="s">
        <v>2</v>
      </c>
      <c r="F5" s="15">
        <f>SUM(F7:F104)</f>
        <v>1302500</v>
      </c>
      <c r="G5" s="16" t="s">
        <v>2</v>
      </c>
      <c r="H5" s="15">
        <f>SUM(H7:H48)</f>
        <v>1600000</v>
      </c>
      <c r="I5" s="16" t="s">
        <v>2</v>
      </c>
      <c r="J5" s="15">
        <f>SUM(J7:J48)</f>
        <v>201200</v>
      </c>
      <c r="K5" s="16" t="s">
        <v>2</v>
      </c>
      <c r="L5" s="15">
        <f>SUM(L7:L48)</f>
        <v>105000</v>
      </c>
      <c r="M5" s="16" t="s">
        <v>111</v>
      </c>
      <c r="N5" s="15">
        <f>SUM(N7:N48)</f>
        <v>11949</v>
      </c>
      <c r="O5" s="16" t="s">
        <v>2</v>
      </c>
      <c r="P5" s="22">
        <f>SUM(P7:P48)</f>
        <v>48301</v>
      </c>
      <c r="Q5" s="16" t="s">
        <v>2</v>
      </c>
      <c r="R5" s="22">
        <f>SUM(R7:R48)</f>
        <v>6417</v>
      </c>
      <c r="S5" s="16" t="s">
        <v>2</v>
      </c>
      <c r="T5" s="21">
        <f>SUM(T7:T48)</f>
        <v>102000</v>
      </c>
    </row>
    <row r="7" spans="1:20" x14ac:dyDescent="0.25">
      <c r="A7" s="1"/>
      <c r="B7" s="11"/>
      <c r="C7" s="1" t="s">
        <v>21</v>
      </c>
      <c r="D7" s="8">
        <v>101250</v>
      </c>
      <c r="E7" t="s">
        <v>280</v>
      </c>
      <c r="F7" s="8">
        <v>38907</v>
      </c>
      <c r="G7" s="1" t="s">
        <v>34</v>
      </c>
      <c r="H7" s="8">
        <v>1600000</v>
      </c>
      <c r="I7" t="s">
        <v>645</v>
      </c>
      <c r="J7" s="8">
        <v>201200</v>
      </c>
      <c r="K7" t="s">
        <v>719</v>
      </c>
      <c r="L7" s="8">
        <v>35000</v>
      </c>
      <c r="M7" t="s">
        <v>722</v>
      </c>
      <c r="N7" s="8">
        <v>1500</v>
      </c>
      <c r="O7" t="s">
        <v>732</v>
      </c>
      <c r="P7" s="8">
        <v>870</v>
      </c>
      <c r="Q7" t="s">
        <v>762</v>
      </c>
      <c r="R7" s="8">
        <v>1500</v>
      </c>
      <c r="S7" t="s">
        <v>766</v>
      </c>
      <c r="T7" s="8">
        <v>45000</v>
      </c>
    </row>
    <row r="8" spans="1:20" x14ac:dyDescent="0.25">
      <c r="A8" s="1"/>
      <c r="B8" s="11"/>
      <c r="C8" s="1" t="s">
        <v>30</v>
      </c>
      <c r="D8" s="8">
        <v>87500</v>
      </c>
      <c r="E8" t="s">
        <v>647</v>
      </c>
      <c r="F8" s="8">
        <v>6622</v>
      </c>
      <c r="K8" t="s">
        <v>205</v>
      </c>
      <c r="L8" s="8">
        <v>35000</v>
      </c>
      <c r="M8" t="s">
        <v>723</v>
      </c>
      <c r="N8" s="8">
        <v>880</v>
      </c>
      <c r="O8" t="s">
        <v>733</v>
      </c>
      <c r="P8" s="8">
        <v>2000</v>
      </c>
      <c r="Q8" t="s">
        <v>763</v>
      </c>
      <c r="R8" s="8">
        <v>1366</v>
      </c>
      <c r="S8" t="s">
        <v>767</v>
      </c>
      <c r="T8" s="8">
        <v>8000</v>
      </c>
    </row>
    <row r="9" spans="1:20" x14ac:dyDescent="0.25">
      <c r="A9" s="1"/>
      <c r="B9" s="11"/>
      <c r="C9" s="1" t="s">
        <v>43</v>
      </c>
      <c r="D9" s="8">
        <v>155250</v>
      </c>
      <c r="E9" t="s">
        <v>117</v>
      </c>
      <c r="F9" s="8">
        <v>6000</v>
      </c>
      <c r="G9" s="1"/>
      <c r="H9" s="11"/>
      <c r="I9" s="1"/>
      <c r="J9" s="11"/>
      <c r="K9" t="s">
        <v>720</v>
      </c>
      <c r="L9" s="8">
        <v>35000</v>
      </c>
      <c r="M9" t="s">
        <v>724</v>
      </c>
      <c r="N9" s="8">
        <v>2500</v>
      </c>
      <c r="O9" t="s">
        <v>734</v>
      </c>
      <c r="P9" s="8">
        <v>1600</v>
      </c>
      <c r="Q9" t="s">
        <v>104</v>
      </c>
      <c r="R9" s="8">
        <v>2051</v>
      </c>
      <c r="S9" t="s">
        <v>768</v>
      </c>
      <c r="T9" s="8">
        <v>11000</v>
      </c>
    </row>
    <row r="10" spans="1:20" x14ac:dyDescent="0.25">
      <c r="A10" s="1"/>
      <c r="B10" s="11"/>
      <c r="C10" s="1" t="s">
        <v>48</v>
      </c>
      <c r="D10" s="8">
        <v>232500</v>
      </c>
      <c r="E10" t="s">
        <v>648</v>
      </c>
      <c r="F10" s="8">
        <v>56720</v>
      </c>
      <c r="G10" s="1"/>
      <c r="H10" s="11"/>
      <c r="I10" s="1"/>
      <c r="J10" s="11"/>
      <c r="K10" s="1"/>
      <c r="L10" s="8"/>
      <c r="M10" t="s">
        <v>725</v>
      </c>
      <c r="N10" s="8">
        <v>1163</v>
      </c>
      <c r="O10" t="s">
        <v>735</v>
      </c>
      <c r="P10" s="8">
        <v>1343</v>
      </c>
      <c r="Q10" t="s">
        <v>764</v>
      </c>
      <c r="R10" s="8">
        <v>1500</v>
      </c>
      <c r="S10" t="s">
        <v>769</v>
      </c>
      <c r="T10" s="8">
        <v>15000</v>
      </c>
    </row>
    <row r="11" spans="1:20" x14ac:dyDescent="0.25">
      <c r="A11" s="1"/>
      <c r="B11" s="11"/>
      <c r="C11" s="1" t="s">
        <v>54</v>
      </c>
      <c r="D11" s="8">
        <v>168250</v>
      </c>
      <c r="E11" t="s">
        <v>648</v>
      </c>
      <c r="F11" s="8">
        <v>10000</v>
      </c>
      <c r="G11" s="1"/>
      <c r="H11" s="11"/>
      <c r="I11" s="1"/>
      <c r="J11" s="11"/>
      <c r="K11" s="1"/>
      <c r="L11" s="11"/>
      <c r="M11" t="s">
        <v>726</v>
      </c>
      <c r="N11" s="8">
        <v>1500</v>
      </c>
      <c r="O11" t="s">
        <v>736</v>
      </c>
      <c r="P11" s="8">
        <v>2000</v>
      </c>
      <c r="Q11"/>
      <c r="R11" s="8"/>
      <c r="S11" t="s">
        <v>770</v>
      </c>
      <c r="T11" s="8">
        <v>15000</v>
      </c>
    </row>
    <row r="12" spans="1:20" x14ac:dyDescent="0.25">
      <c r="A12" s="1"/>
      <c r="B12" s="11"/>
      <c r="C12" s="1" t="s">
        <v>67</v>
      </c>
      <c r="D12" s="8">
        <v>129500</v>
      </c>
      <c r="E12" t="s">
        <v>649</v>
      </c>
      <c r="F12" s="8">
        <v>4205</v>
      </c>
      <c r="G12" s="1"/>
      <c r="H12" s="11"/>
      <c r="I12" s="1"/>
      <c r="J12" s="11"/>
      <c r="K12" s="1"/>
      <c r="L12" s="11"/>
      <c r="M12" t="s">
        <v>727</v>
      </c>
      <c r="N12" s="8">
        <v>1000</v>
      </c>
      <c r="O12" t="s">
        <v>737</v>
      </c>
      <c r="P12" s="8">
        <v>489</v>
      </c>
      <c r="Q12"/>
      <c r="R12" s="8"/>
      <c r="S12" t="s">
        <v>771</v>
      </c>
      <c r="T12" s="8">
        <v>8000</v>
      </c>
    </row>
    <row r="13" spans="1:20" x14ac:dyDescent="0.25">
      <c r="A13" s="1"/>
      <c r="B13" s="11"/>
      <c r="C13" s="1" t="s">
        <v>78</v>
      </c>
      <c r="D13" s="8">
        <v>179000</v>
      </c>
      <c r="E13" t="s">
        <v>650</v>
      </c>
      <c r="F13" s="8">
        <v>8079</v>
      </c>
      <c r="G13" s="1"/>
      <c r="H13" s="11"/>
      <c r="I13" s="1"/>
      <c r="J13" s="11"/>
      <c r="K13" s="1"/>
      <c r="L13" s="11"/>
      <c r="M13" t="s">
        <v>728</v>
      </c>
      <c r="N13" s="8">
        <v>1340</v>
      </c>
      <c r="O13" t="s">
        <v>738</v>
      </c>
      <c r="P13" s="8">
        <v>985</v>
      </c>
      <c r="Q13"/>
      <c r="R13" s="8"/>
      <c r="S13"/>
      <c r="T13" s="8"/>
    </row>
    <row r="14" spans="1:20" x14ac:dyDescent="0.25">
      <c r="A14" s="1"/>
      <c r="B14" s="11"/>
      <c r="C14" s="1" t="s">
        <v>89</v>
      </c>
      <c r="D14" s="8">
        <v>112000</v>
      </c>
      <c r="E14" t="s">
        <v>33</v>
      </c>
      <c r="F14" s="8">
        <v>3500</v>
      </c>
      <c r="G14" s="1"/>
      <c r="H14" s="11"/>
      <c r="I14" s="1"/>
      <c r="J14" s="11"/>
      <c r="K14" s="1"/>
      <c r="L14" s="11"/>
      <c r="M14" t="s">
        <v>729</v>
      </c>
      <c r="N14" s="8">
        <v>866</v>
      </c>
      <c r="O14" t="s">
        <v>739</v>
      </c>
      <c r="P14" s="8">
        <v>2633</v>
      </c>
      <c r="Q14"/>
      <c r="R14" s="8"/>
      <c r="S14"/>
      <c r="T14" s="8"/>
    </row>
    <row r="15" spans="1:20" x14ac:dyDescent="0.25">
      <c r="A15" s="1"/>
      <c r="B15" s="11"/>
      <c r="C15" s="1" t="s">
        <v>104</v>
      </c>
      <c r="D15" s="8">
        <v>513125</v>
      </c>
      <c r="E15" t="s">
        <v>651</v>
      </c>
      <c r="F15" s="8">
        <v>18000</v>
      </c>
      <c r="G15" s="1"/>
      <c r="H15" s="11"/>
      <c r="I15" s="1"/>
      <c r="J15" s="11"/>
      <c r="K15" s="1"/>
      <c r="L15" s="11"/>
      <c r="M15" t="s">
        <v>730</v>
      </c>
      <c r="N15" s="8">
        <v>1200</v>
      </c>
      <c r="O15" t="s">
        <v>740</v>
      </c>
      <c r="P15" s="8">
        <v>1720</v>
      </c>
      <c r="Q15"/>
      <c r="R15" s="8"/>
      <c r="S15"/>
      <c r="T15" s="8"/>
    </row>
    <row r="16" spans="1:20" x14ac:dyDescent="0.25">
      <c r="A16" s="1"/>
      <c r="B16" s="11"/>
      <c r="C16" s="1" t="s">
        <v>107</v>
      </c>
      <c r="D16" s="8">
        <v>319500</v>
      </c>
      <c r="E16" t="s">
        <v>283</v>
      </c>
      <c r="F16" s="8">
        <v>12900</v>
      </c>
      <c r="G16" s="1"/>
      <c r="H16" s="11"/>
      <c r="I16" s="1"/>
      <c r="J16" s="11"/>
      <c r="K16" s="1"/>
      <c r="L16" s="11"/>
      <c r="M16"/>
      <c r="N16" s="8"/>
      <c r="O16" t="s">
        <v>741</v>
      </c>
      <c r="P16" s="8">
        <v>1500</v>
      </c>
      <c r="Q16"/>
      <c r="R16" s="8"/>
      <c r="S16"/>
      <c r="T16" s="8"/>
    </row>
    <row r="17" spans="1:20" x14ac:dyDescent="0.25">
      <c r="A17" s="1"/>
      <c r="B17" s="11"/>
      <c r="C17" s="1" t="s">
        <v>49</v>
      </c>
      <c r="D17" s="8">
        <v>123750</v>
      </c>
      <c r="E17" t="s">
        <v>652</v>
      </c>
      <c r="F17" s="8">
        <v>2645</v>
      </c>
      <c r="G17" s="1"/>
      <c r="H17" s="11"/>
      <c r="I17" s="1"/>
      <c r="J17" s="11"/>
      <c r="K17" s="1"/>
      <c r="L17" s="11"/>
      <c r="M17" s="1"/>
      <c r="N17" s="11"/>
      <c r="O17" t="s">
        <v>742</v>
      </c>
      <c r="P17" s="8">
        <v>1500</v>
      </c>
      <c r="Q17"/>
      <c r="R17" s="8"/>
      <c r="S17"/>
      <c r="T17" s="8"/>
    </row>
    <row r="18" spans="1:20" x14ac:dyDescent="0.25">
      <c r="A18" s="1"/>
      <c r="B18" s="11"/>
      <c r="C18" s="1" t="s">
        <v>50</v>
      </c>
      <c r="D18" s="8">
        <v>132250</v>
      </c>
      <c r="E18" t="s">
        <v>653</v>
      </c>
      <c r="F18" s="8">
        <v>4560</v>
      </c>
      <c r="G18" s="1"/>
      <c r="H18" s="11"/>
      <c r="I18" s="1"/>
      <c r="J18" s="11"/>
      <c r="K18" s="1"/>
      <c r="L18" s="11"/>
      <c r="M18" s="1"/>
      <c r="N18" s="11"/>
      <c r="O18" t="s">
        <v>720</v>
      </c>
      <c r="P18" s="8">
        <v>2840</v>
      </c>
      <c r="Q18"/>
      <c r="R18" s="8"/>
      <c r="S18"/>
      <c r="T18" s="8"/>
    </row>
    <row r="19" spans="1:20" x14ac:dyDescent="0.25">
      <c r="A19" s="1"/>
      <c r="B19" s="11"/>
      <c r="C19" s="10" t="s">
        <v>279</v>
      </c>
      <c r="D19" s="8">
        <v>81500</v>
      </c>
      <c r="E19" t="s">
        <v>654</v>
      </c>
      <c r="F19" s="8">
        <v>10926</v>
      </c>
      <c r="G19" s="1"/>
      <c r="H19" s="11"/>
      <c r="I19" s="1"/>
      <c r="J19" s="11"/>
      <c r="K19" s="1"/>
      <c r="L19" s="11"/>
      <c r="M19" s="1"/>
      <c r="N19" s="11"/>
      <c r="O19" t="s">
        <v>743</v>
      </c>
      <c r="P19" s="8">
        <v>775</v>
      </c>
      <c r="Q19"/>
      <c r="R19" s="8"/>
      <c r="S19"/>
      <c r="T19" s="8"/>
    </row>
    <row r="20" spans="1:20" x14ac:dyDescent="0.25">
      <c r="A20" s="1"/>
      <c r="B20" s="11"/>
      <c r="C20" t="s">
        <v>348</v>
      </c>
      <c r="D20" s="8">
        <v>108500</v>
      </c>
      <c r="E20" t="s">
        <v>40</v>
      </c>
      <c r="F20" s="8">
        <v>20451</v>
      </c>
      <c r="G20" s="1"/>
      <c r="H20" s="11"/>
      <c r="I20" s="1"/>
      <c r="J20" s="11"/>
      <c r="K20" s="1"/>
      <c r="L20" s="11"/>
      <c r="M20" s="1"/>
      <c r="N20" s="11"/>
      <c r="O20" t="s">
        <v>744</v>
      </c>
      <c r="P20" s="8">
        <v>2453</v>
      </c>
      <c r="Q20"/>
      <c r="R20" s="8"/>
      <c r="S20"/>
      <c r="T20" s="8"/>
    </row>
    <row r="21" spans="1:20" x14ac:dyDescent="0.25">
      <c r="A21" s="1"/>
      <c r="B21" s="11"/>
      <c r="C21" s="10" t="s">
        <v>521</v>
      </c>
      <c r="D21" s="8">
        <v>253000</v>
      </c>
      <c r="E21" t="s">
        <v>42</v>
      </c>
      <c r="F21" s="8">
        <v>15200</v>
      </c>
      <c r="G21" s="1"/>
      <c r="H21" s="11"/>
      <c r="I21" s="1"/>
      <c r="J21" s="11"/>
      <c r="K21" s="1"/>
      <c r="L21" s="11"/>
      <c r="M21" s="1"/>
      <c r="N21" s="11"/>
      <c r="O21" t="s">
        <v>745</v>
      </c>
      <c r="P21" s="8">
        <v>2060</v>
      </c>
      <c r="Q21"/>
      <c r="R21" s="8"/>
      <c r="S21"/>
      <c r="T21" s="8"/>
    </row>
    <row r="22" spans="1:20" x14ac:dyDescent="0.25">
      <c r="A22" s="1"/>
      <c r="B22" s="11"/>
      <c r="E22" t="s">
        <v>655</v>
      </c>
      <c r="F22" s="8">
        <v>2800</v>
      </c>
      <c r="G22" s="1"/>
      <c r="H22" s="11"/>
      <c r="I22" s="1"/>
      <c r="J22" s="11"/>
      <c r="K22" s="1"/>
      <c r="L22" s="11"/>
      <c r="M22" s="1"/>
      <c r="N22" s="11"/>
      <c r="O22" t="s">
        <v>746</v>
      </c>
      <c r="P22" s="8">
        <v>1999</v>
      </c>
      <c r="Q22"/>
      <c r="R22" s="8"/>
      <c r="S22"/>
      <c r="T22" s="8"/>
    </row>
    <row r="23" spans="1:20" x14ac:dyDescent="0.25">
      <c r="A23" s="1"/>
      <c r="B23" s="11"/>
      <c r="E23" t="s">
        <v>656</v>
      </c>
      <c r="F23" s="8">
        <v>14708</v>
      </c>
      <c r="G23" s="1"/>
      <c r="H23" s="11"/>
      <c r="I23" s="1"/>
      <c r="J23" s="11"/>
      <c r="K23" s="1"/>
      <c r="L23" s="11"/>
      <c r="M23" s="1"/>
      <c r="N23" s="11"/>
      <c r="O23" t="s">
        <v>747</v>
      </c>
      <c r="P23" s="8">
        <v>1490</v>
      </c>
      <c r="Q23"/>
      <c r="R23" s="8"/>
      <c r="S23"/>
      <c r="T23" s="8"/>
    </row>
    <row r="24" spans="1:20" x14ac:dyDescent="0.25">
      <c r="A24" s="1"/>
      <c r="B24" s="11"/>
      <c r="E24" t="s">
        <v>599</v>
      </c>
      <c r="F24" s="8">
        <v>25000</v>
      </c>
      <c r="G24" s="1"/>
      <c r="H24" s="11"/>
      <c r="I24" s="1"/>
      <c r="J24" s="11"/>
      <c r="K24" s="1"/>
      <c r="L24" s="11"/>
      <c r="M24" s="1"/>
      <c r="N24" s="11"/>
      <c r="O24" t="s">
        <v>748</v>
      </c>
      <c r="P24" s="8">
        <v>2820</v>
      </c>
      <c r="Q24"/>
      <c r="R24" s="8"/>
      <c r="S24"/>
      <c r="T24" s="8"/>
    </row>
    <row r="25" spans="1:20" x14ac:dyDescent="0.25">
      <c r="A25" s="1"/>
      <c r="B25" s="11"/>
      <c r="E25" t="s">
        <v>657</v>
      </c>
      <c r="F25" s="8">
        <v>7184</v>
      </c>
      <c r="G25" s="1"/>
      <c r="H25" s="11"/>
      <c r="I25" s="1"/>
      <c r="J25" s="11"/>
      <c r="K25" s="1"/>
      <c r="L25" s="11"/>
      <c r="M25" s="1"/>
      <c r="N25" s="11"/>
      <c r="O25" t="s">
        <v>749</v>
      </c>
      <c r="P25" s="8">
        <v>871</v>
      </c>
      <c r="Q25"/>
      <c r="R25" s="8"/>
      <c r="S25"/>
      <c r="T25" s="8"/>
    </row>
    <row r="26" spans="1:20" x14ac:dyDescent="0.25">
      <c r="A26" s="1"/>
      <c r="B26" s="11"/>
      <c r="E26" t="s">
        <v>658</v>
      </c>
      <c r="F26" s="8">
        <v>3000</v>
      </c>
      <c r="G26" s="1"/>
      <c r="H26" s="11"/>
      <c r="I26" s="1"/>
      <c r="J26" s="11"/>
      <c r="K26" s="1"/>
      <c r="L26" s="11"/>
      <c r="M26" s="1"/>
      <c r="N26" s="11"/>
      <c r="O26" t="s">
        <v>750</v>
      </c>
      <c r="P26" s="8">
        <v>1500</v>
      </c>
      <c r="Q26"/>
      <c r="R26" s="8"/>
      <c r="S26"/>
      <c r="T26" s="8"/>
    </row>
    <row r="27" spans="1:20" x14ac:dyDescent="0.25">
      <c r="E27" t="s">
        <v>659</v>
      </c>
      <c r="F27" s="8">
        <v>5980</v>
      </c>
      <c r="O27" t="s">
        <v>751</v>
      </c>
      <c r="P27" s="8">
        <v>453</v>
      </c>
      <c r="Q27"/>
      <c r="R27" s="8"/>
      <c r="S27"/>
      <c r="T27" s="8"/>
    </row>
    <row r="28" spans="1:20" x14ac:dyDescent="0.25">
      <c r="E28" t="s">
        <v>660</v>
      </c>
      <c r="F28" s="8">
        <v>12040</v>
      </c>
      <c r="O28" t="s">
        <v>751</v>
      </c>
      <c r="P28" s="8">
        <v>442</v>
      </c>
      <c r="Q28"/>
      <c r="R28" s="8"/>
      <c r="S28"/>
      <c r="T28" s="8"/>
    </row>
    <row r="29" spans="1:20" x14ac:dyDescent="0.25">
      <c r="A29" s="1"/>
      <c r="B29" s="11"/>
      <c r="D29" s="8"/>
      <c r="E29" t="s">
        <v>661</v>
      </c>
      <c r="F29" s="8">
        <v>2732</v>
      </c>
      <c r="G29" s="1"/>
      <c r="H29" s="11"/>
      <c r="I29" s="1"/>
      <c r="J29" s="11"/>
      <c r="K29" s="1"/>
      <c r="L29" s="11"/>
      <c r="M29" s="1"/>
      <c r="N29" s="11"/>
      <c r="O29" t="s">
        <v>752</v>
      </c>
      <c r="P29" s="8">
        <v>1390</v>
      </c>
      <c r="Q29"/>
      <c r="R29" s="8"/>
      <c r="S29"/>
      <c r="T29" s="8"/>
    </row>
    <row r="30" spans="1:20" x14ac:dyDescent="0.25">
      <c r="A30" s="1"/>
      <c r="B30" s="11"/>
      <c r="C30" s="1"/>
      <c r="D30" s="11"/>
      <c r="E30" t="s">
        <v>662</v>
      </c>
      <c r="F30" s="8">
        <v>2963</v>
      </c>
      <c r="G30" s="1"/>
      <c r="H30" s="11"/>
      <c r="I30" s="1"/>
      <c r="J30" s="11"/>
      <c r="K30" s="1"/>
      <c r="L30" s="11"/>
      <c r="M30" s="1"/>
      <c r="N30" s="11"/>
      <c r="O30" t="s">
        <v>753</v>
      </c>
      <c r="P30" s="8">
        <v>2000</v>
      </c>
      <c r="Q30"/>
      <c r="R30" s="8"/>
      <c r="S30"/>
      <c r="T30" s="8"/>
    </row>
    <row r="31" spans="1:20" x14ac:dyDescent="0.25">
      <c r="A31" s="1"/>
      <c r="B31" s="11"/>
      <c r="C31" s="1"/>
      <c r="D31" s="11"/>
      <c r="E31" t="s">
        <v>663</v>
      </c>
      <c r="F31" s="8">
        <v>4000</v>
      </c>
      <c r="G31" s="1"/>
      <c r="H31" s="11"/>
      <c r="I31" s="1"/>
      <c r="J31" s="11"/>
      <c r="K31" s="1"/>
      <c r="L31" s="11"/>
      <c r="M31" s="1"/>
      <c r="N31" s="11"/>
      <c r="O31" t="s">
        <v>754</v>
      </c>
      <c r="P31" s="8">
        <v>1688</v>
      </c>
      <c r="Q31"/>
      <c r="R31" s="8"/>
      <c r="S31"/>
      <c r="T31" s="8"/>
    </row>
    <row r="32" spans="1:20" x14ac:dyDescent="0.25">
      <c r="A32" s="1"/>
      <c r="B32" s="11"/>
      <c r="C32" s="1"/>
      <c r="D32" s="11"/>
      <c r="E32" t="s">
        <v>664</v>
      </c>
      <c r="F32" s="8">
        <v>5223</v>
      </c>
      <c r="G32" s="1"/>
      <c r="H32" s="11"/>
      <c r="I32" s="1"/>
      <c r="J32" s="11"/>
      <c r="K32" s="1"/>
      <c r="L32" s="11"/>
      <c r="M32" s="1"/>
      <c r="N32" s="11"/>
      <c r="O32" t="s">
        <v>755</v>
      </c>
      <c r="P32" s="8">
        <v>2000</v>
      </c>
      <c r="Q32"/>
      <c r="R32" s="8"/>
      <c r="S32"/>
      <c r="T32" s="8"/>
    </row>
    <row r="33" spans="1:20" x14ac:dyDescent="0.25">
      <c r="A33" s="1"/>
      <c r="B33" s="11"/>
      <c r="C33" s="1"/>
      <c r="D33" s="11"/>
      <c r="E33" t="s">
        <v>665</v>
      </c>
      <c r="F33" s="8">
        <v>8790</v>
      </c>
      <c r="G33" s="1"/>
      <c r="H33" s="11"/>
      <c r="I33" s="1"/>
      <c r="J33" s="11"/>
      <c r="K33" s="1"/>
      <c r="L33" s="11"/>
      <c r="M33" s="1"/>
      <c r="N33" s="11"/>
      <c r="O33" t="s">
        <v>756</v>
      </c>
      <c r="P33" s="8">
        <v>632</v>
      </c>
      <c r="Q33"/>
      <c r="R33" s="8"/>
      <c r="S33"/>
      <c r="T33" s="8"/>
    </row>
    <row r="34" spans="1:20" x14ac:dyDescent="0.25">
      <c r="A34" s="1"/>
      <c r="B34" s="11"/>
      <c r="C34" s="1"/>
      <c r="D34" s="11"/>
      <c r="E34" t="s">
        <v>666</v>
      </c>
      <c r="F34" s="8">
        <v>30000</v>
      </c>
      <c r="G34" s="1"/>
      <c r="H34" s="11"/>
      <c r="I34" s="1"/>
      <c r="J34" s="11"/>
      <c r="K34" s="1"/>
      <c r="L34" s="11"/>
      <c r="M34" s="1"/>
      <c r="N34" s="11"/>
      <c r="O34" t="s">
        <v>757</v>
      </c>
      <c r="P34" s="8">
        <v>2000</v>
      </c>
      <c r="Q34"/>
      <c r="R34" s="8"/>
      <c r="S34"/>
      <c r="T34" s="8"/>
    </row>
    <row r="35" spans="1:20" x14ac:dyDescent="0.25">
      <c r="A35" s="1"/>
      <c r="B35" s="11"/>
      <c r="C35" s="1"/>
      <c r="D35" s="11"/>
      <c r="E35" t="s">
        <v>492</v>
      </c>
      <c r="F35" s="8">
        <v>15000</v>
      </c>
      <c r="G35" s="1"/>
      <c r="H35" s="11"/>
      <c r="I35" s="1"/>
      <c r="J35" s="11"/>
      <c r="K35" s="1"/>
      <c r="L35" s="11"/>
      <c r="M35" s="1"/>
      <c r="N35" s="11"/>
      <c r="O35" t="s">
        <v>758</v>
      </c>
      <c r="P35" s="8">
        <v>2668</v>
      </c>
      <c r="Q35"/>
      <c r="R35" s="8"/>
      <c r="S35"/>
      <c r="T35" s="8"/>
    </row>
    <row r="36" spans="1:20" x14ac:dyDescent="0.25">
      <c r="A36" s="1"/>
      <c r="B36" s="11"/>
      <c r="C36" s="1"/>
      <c r="D36" s="11"/>
      <c r="E36" t="s">
        <v>369</v>
      </c>
      <c r="F36" s="8">
        <v>8748</v>
      </c>
      <c r="G36" s="1"/>
      <c r="H36" s="11"/>
      <c r="I36" s="1"/>
      <c r="J36" s="11"/>
      <c r="K36" s="1"/>
      <c r="L36" s="11"/>
      <c r="M36" s="1"/>
      <c r="N36" s="11"/>
      <c r="O36" t="s">
        <v>760</v>
      </c>
      <c r="P36" s="8">
        <v>1330</v>
      </c>
      <c r="Q36"/>
      <c r="R36" s="8"/>
      <c r="S36"/>
      <c r="T36" s="8"/>
    </row>
    <row r="37" spans="1:20" x14ac:dyDescent="0.25">
      <c r="A37" s="1"/>
      <c r="B37" s="11"/>
      <c r="C37" s="1"/>
      <c r="D37" s="11"/>
      <c r="E37" t="s">
        <v>609</v>
      </c>
      <c r="F37" s="8">
        <v>20000</v>
      </c>
      <c r="G37" s="1"/>
      <c r="H37" s="11"/>
      <c r="I37" s="1"/>
      <c r="J37" s="11"/>
      <c r="K37" s="1"/>
      <c r="L37" s="11"/>
      <c r="M37" s="1"/>
      <c r="N37" s="11"/>
      <c r="O37" t="s">
        <v>759</v>
      </c>
      <c r="P37" s="8">
        <v>250</v>
      </c>
      <c r="Q37"/>
      <c r="R37" s="8"/>
      <c r="S37"/>
      <c r="T37" s="8"/>
    </row>
    <row r="38" spans="1:20" x14ac:dyDescent="0.25">
      <c r="A38" s="1"/>
      <c r="B38" s="11"/>
      <c r="C38" s="1"/>
      <c r="D38" s="11"/>
      <c r="E38" t="s">
        <v>667</v>
      </c>
      <c r="F38" s="8">
        <v>7160</v>
      </c>
      <c r="G38" s="1"/>
      <c r="H38" s="11"/>
      <c r="I38" s="1"/>
      <c r="J38" s="11"/>
      <c r="K38" s="1"/>
      <c r="L38" s="11"/>
      <c r="M38" s="1"/>
      <c r="N38" s="11"/>
      <c r="O38" s="1"/>
      <c r="P38" s="11"/>
      <c r="Q38" s="1"/>
      <c r="R38" s="11"/>
      <c r="S38" s="1"/>
      <c r="T38" s="11"/>
    </row>
    <row r="39" spans="1:20" x14ac:dyDescent="0.25">
      <c r="A39" s="1"/>
      <c r="B39" s="11"/>
      <c r="C39" s="1"/>
      <c r="D39" s="11"/>
      <c r="E39" t="s">
        <v>668</v>
      </c>
      <c r="F39" s="8">
        <v>9150</v>
      </c>
      <c r="G39" s="1"/>
      <c r="H39" s="11"/>
      <c r="I39" s="1"/>
      <c r="J39" s="11"/>
      <c r="K39" s="1"/>
      <c r="L39" s="11"/>
      <c r="M39" s="1"/>
      <c r="N39" s="11"/>
      <c r="O39" s="1"/>
      <c r="P39" s="11"/>
      <c r="Q39" s="1"/>
      <c r="R39" s="11"/>
      <c r="S39" s="1"/>
      <c r="T39" s="11"/>
    </row>
    <row r="40" spans="1:20" x14ac:dyDescent="0.25">
      <c r="A40" s="1"/>
      <c r="B40" s="11"/>
      <c r="C40" s="1"/>
      <c r="D40" s="11"/>
      <c r="E40" t="s">
        <v>669</v>
      </c>
      <c r="F40" s="8">
        <v>5436</v>
      </c>
      <c r="G40" s="1"/>
      <c r="H40" s="11"/>
      <c r="I40" s="1"/>
      <c r="J40" s="11"/>
      <c r="K40" s="1"/>
      <c r="L40" s="11"/>
      <c r="M40" s="1"/>
      <c r="N40" s="11"/>
      <c r="O40" s="1"/>
      <c r="P40" s="11"/>
      <c r="Q40" s="1"/>
      <c r="R40" s="11"/>
      <c r="S40" s="1"/>
      <c r="T40" s="11"/>
    </row>
    <row r="41" spans="1:20" x14ac:dyDescent="0.25">
      <c r="A41" s="1"/>
      <c r="B41" s="11"/>
      <c r="C41" s="1"/>
      <c r="D41" s="11"/>
      <c r="E41" t="s">
        <v>670</v>
      </c>
      <c r="F41" s="8">
        <v>8171</v>
      </c>
      <c r="G41" s="1"/>
      <c r="H41" s="11"/>
      <c r="I41" s="1"/>
      <c r="J41" s="11"/>
      <c r="K41" s="1"/>
      <c r="L41" s="11"/>
      <c r="M41" s="1"/>
      <c r="N41" s="11"/>
      <c r="O41" s="1"/>
      <c r="P41" s="11"/>
      <c r="Q41" s="1"/>
      <c r="R41" s="11"/>
      <c r="S41" s="1"/>
      <c r="T41" s="11"/>
    </row>
    <row r="42" spans="1:20" x14ac:dyDescent="0.25">
      <c r="A42" s="1"/>
      <c r="B42" s="11"/>
      <c r="C42" s="1"/>
      <c r="D42" s="11"/>
      <c r="E42" t="s">
        <v>671</v>
      </c>
      <c r="F42" s="8">
        <v>5400</v>
      </c>
      <c r="G42" s="1"/>
      <c r="H42" s="11"/>
      <c r="I42" s="1"/>
      <c r="J42" s="11"/>
      <c r="K42" s="1"/>
      <c r="L42" s="11"/>
      <c r="M42" s="1"/>
      <c r="N42" s="11"/>
      <c r="O42" s="1"/>
      <c r="P42" s="11"/>
      <c r="Q42" s="1"/>
      <c r="R42" s="11"/>
      <c r="S42" s="1"/>
      <c r="T42" s="11"/>
    </row>
    <row r="43" spans="1:20" x14ac:dyDescent="0.25">
      <c r="A43" s="1"/>
      <c r="B43" s="11"/>
      <c r="C43" s="1"/>
      <c r="D43" s="11"/>
      <c r="E43" t="s">
        <v>672</v>
      </c>
      <c r="F43" s="8">
        <v>860</v>
      </c>
      <c r="G43" s="1"/>
      <c r="H43" s="11"/>
      <c r="I43" s="1"/>
      <c r="J43" s="11"/>
      <c r="K43" s="1"/>
      <c r="L43" s="11"/>
      <c r="M43" s="1"/>
      <c r="N43" s="11"/>
      <c r="O43" s="1"/>
      <c r="P43" s="11"/>
      <c r="Q43" s="1"/>
      <c r="R43" s="11"/>
      <c r="S43" s="1"/>
      <c r="T43" s="11"/>
    </row>
    <row r="44" spans="1:20" x14ac:dyDescent="0.25">
      <c r="A44" s="1"/>
      <c r="B44" s="11"/>
      <c r="C44" s="1"/>
      <c r="D44" s="11"/>
      <c r="E44" t="s">
        <v>375</v>
      </c>
      <c r="F44" s="8">
        <v>8950</v>
      </c>
      <c r="G44" s="1"/>
      <c r="H44" s="11"/>
      <c r="I44" s="1"/>
      <c r="J44" s="11"/>
      <c r="K44" s="1"/>
      <c r="L44" s="11"/>
      <c r="M44" s="1"/>
      <c r="N44" s="11"/>
      <c r="O44" s="1"/>
      <c r="P44" s="11"/>
      <c r="Q44" s="1"/>
      <c r="R44" s="11"/>
      <c r="S44" s="1"/>
      <c r="T44" s="11"/>
    </row>
    <row r="45" spans="1:20" x14ac:dyDescent="0.25">
      <c r="A45" s="1"/>
      <c r="B45" s="11"/>
      <c r="C45" s="1"/>
      <c r="D45" s="11"/>
      <c r="E45" t="s">
        <v>673</v>
      </c>
      <c r="F45" s="8">
        <v>2059</v>
      </c>
      <c r="G45" s="1"/>
      <c r="H45" s="11"/>
      <c r="I45" s="1"/>
      <c r="J45" s="11"/>
      <c r="K45" s="1"/>
      <c r="L45" s="11"/>
      <c r="M45" s="1"/>
      <c r="N45" s="11"/>
      <c r="O45" s="1"/>
      <c r="P45" s="11"/>
      <c r="Q45" s="1"/>
      <c r="R45" s="11"/>
      <c r="S45" s="1"/>
      <c r="T45" s="11"/>
    </row>
    <row r="46" spans="1:20" x14ac:dyDescent="0.25">
      <c r="A46" s="1"/>
      <c r="B46" s="11"/>
      <c r="C46" s="1"/>
      <c r="D46" s="11"/>
      <c r="E46" t="s">
        <v>674</v>
      </c>
      <c r="F46" s="8">
        <v>800</v>
      </c>
      <c r="G46" s="1"/>
      <c r="H46" s="11"/>
      <c r="I46" s="1"/>
      <c r="J46" s="11"/>
      <c r="K46" s="1"/>
      <c r="L46" s="11"/>
      <c r="M46" s="1"/>
      <c r="N46" s="11"/>
      <c r="O46" s="1"/>
      <c r="P46" s="11"/>
      <c r="Q46" s="1"/>
      <c r="R46" s="11"/>
      <c r="S46" s="1"/>
      <c r="T46" s="11"/>
    </row>
    <row r="47" spans="1:20" x14ac:dyDescent="0.25">
      <c r="A47" s="1"/>
      <c r="B47" s="11"/>
      <c r="C47" s="1"/>
      <c r="D47" s="11"/>
      <c r="E47" t="s">
        <v>675</v>
      </c>
      <c r="F47" s="8">
        <v>9397</v>
      </c>
      <c r="G47" s="1"/>
      <c r="H47" s="11"/>
      <c r="I47" s="1"/>
      <c r="J47" s="11"/>
      <c r="K47" s="1"/>
      <c r="L47" s="11"/>
      <c r="M47" s="1"/>
      <c r="N47" s="11"/>
      <c r="O47" s="1"/>
      <c r="P47" s="11"/>
      <c r="Q47" s="1"/>
      <c r="R47" s="11"/>
      <c r="S47" s="1"/>
      <c r="T47" s="11"/>
    </row>
    <row r="48" spans="1:20" x14ac:dyDescent="0.25">
      <c r="A48" s="1"/>
      <c r="B48" s="11"/>
      <c r="E48" t="s">
        <v>676</v>
      </c>
      <c r="F48" s="8">
        <v>8000</v>
      </c>
      <c r="G48" s="1"/>
      <c r="H48" s="11"/>
      <c r="I48" s="1"/>
      <c r="J48" s="11"/>
      <c r="K48" s="1"/>
      <c r="L48" s="11"/>
      <c r="M48" s="1"/>
      <c r="N48" s="11"/>
      <c r="O48" s="1"/>
      <c r="P48" s="11"/>
      <c r="Q48" s="1"/>
      <c r="R48" s="11"/>
      <c r="S48" s="1"/>
      <c r="T48" s="11"/>
    </row>
    <row r="49" spans="5:6" x14ac:dyDescent="0.25">
      <c r="E49" t="s">
        <v>677</v>
      </c>
      <c r="F49" s="8">
        <v>7500</v>
      </c>
    </row>
    <row r="50" spans="5:6" x14ac:dyDescent="0.25">
      <c r="E50" t="s">
        <v>678</v>
      </c>
      <c r="F50" s="8">
        <v>16467</v>
      </c>
    </row>
    <row r="51" spans="5:6" x14ac:dyDescent="0.25">
      <c r="E51" t="s">
        <v>73</v>
      </c>
      <c r="F51" s="8">
        <v>39090</v>
      </c>
    </row>
    <row r="52" spans="5:6" x14ac:dyDescent="0.25">
      <c r="E52" t="s">
        <v>679</v>
      </c>
      <c r="F52" s="8">
        <v>8000</v>
      </c>
    </row>
    <row r="53" spans="5:6" x14ac:dyDescent="0.25">
      <c r="E53" t="s">
        <v>680</v>
      </c>
      <c r="F53" s="8">
        <v>2750</v>
      </c>
    </row>
    <row r="54" spans="5:6" x14ac:dyDescent="0.25">
      <c r="E54" t="s">
        <v>681</v>
      </c>
      <c r="F54" s="8">
        <v>16620</v>
      </c>
    </row>
    <row r="55" spans="5:6" x14ac:dyDescent="0.25">
      <c r="E55" t="s">
        <v>682</v>
      </c>
      <c r="F55" s="8">
        <v>9900</v>
      </c>
    </row>
    <row r="56" spans="5:6" x14ac:dyDescent="0.25">
      <c r="E56" t="s">
        <v>683</v>
      </c>
      <c r="F56" s="8">
        <v>10000</v>
      </c>
    </row>
    <row r="57" spans="5:6" x14ac:dyDescent="0.25">
      <c r="E57" t="s">
        <v>386</v>
      </c>
      <c r="F57" s="8">
        <v>4800</v>
      </c>
    </row>
    <row r="58" spans="5:6" x14ac:dyDescent="0.25">
      <c r="E58" t="s">
        <v>684</v>
      </c>
      <c r="F58" s="8">
        <v>12500</v>
      </c>
    </row>
    <row r="59" spans="5:6" x14ac:dyDescent="0.25">
      <c r="E59" t="s">
        <v>76</v>
      </c>
      <c r="F59" s="8">
        <v>12850</v>
      </c>
    </row>
    <row r="60" spans="5:6" x14ac:dyDescent="0.25">
      <c r="E60" t="s">
        <v>685</v>
      </c>
      <c r="F60" s="8">
        <v>15298</v>
      </c>
    </row>
    <row r="61" spans="5:6" x14ac:dyDescent="0.25">
      <c r="E61" t="s">
        <v>686</v>
      </c>
      <c r="F61" s="8">
        <v>42465</v>
      </c>
    </row>
    <row r="62" spans="5:6" x14ac:dyDescent="0.25">
      <c r="E62" t="s">
        <v>687</v>
      </c>
      <c r="F62" s="8">
        <v>4425</v>
      </c>
    </row>
    <row r="63" spans="5:6" x14ac:dyDescent="0.25">
      <c r="E63" t="s">
        <v>688</v>
      </c>
      <c r="F63" s="8">
        <v>12241</v>
      </c>
    </row>
    <row r="64" spans="5:6" x14ac:dyDescent="0.25">
      <c r="E64" t="s">
        <v>689</v>
      </c>
      <c r="F64" s="8">
        <v>7500</v>
      </c>
    </row>
    <row r="65" spans="5:6" x14ac:dyDescent="0.25">
      <c r="E65" t="s">
        <v>79</v>
      </c>
      <c r="F65" s="8">
        <v>30000</v>
      </c>
    </row>
    <row r="66" spans="5:6" x14ac:dyDescent="0.25">
      <c r="E66" t="s">
        <v>690</v>
      </c>
      <c r="F66" s="8">
        <v>90000</v>
      </c>
    </row>
    <row r="67" spans="5:6" x14ac:dyDescent="0.25">
      <c r="E67" t="s">
        <v>84</v>
      </c>
      <c r="F67" s="8">
        <v>5791</v>
      </c>
    </row>
    <row r="68" spans="5:6" x14ac:dyDescent="0.25">
      <c r="E68" t="s">
        <v>552</v>
      </c>
      <c r="F68" s="8">
        <v>6115</v>
      </c>
    </row>
    <row r="69" spans="5:6" x14ac:dyDescent="0.25">
      <c r="E69" t="s">
        <v>691</v>
      </c>
      <c r="F69" s="8">
        <v>3573</v>
      </c>
    </row>
    <row r="70" spans="5:6" x14ac:dyDescent="0.25">
      <c r="E70" t="s">
        <v>692</v>
      </c>
      <c r="F70" s="8">
        <v>9300</v>
      </c>
    </row>
    <row r="71" spans="5:6" x14ac:dyDescent="0.25">
      <c r="E71" t="s">
        <v>693</v>
      </c>
      <c r="F71" s="8">
        <v>13600</v>
      </c>
    </row>
    <row r="72" spans="5:6" x14ac:dyDescent="0.25">
      <c r="E72" t="s">
        <v>694</v>
      </c>
      <c r="F72" s="8">
        <v>2120</v>
      </c>
    </row>
    <row r="73" spans="5:6" x14ac:dyDescent="0.25">
      <c r="E73" t="s">
        <v>695</v>
      </c>
      <c r="F73" s="8">
        <v>5410</v>
      </c>
    </row>
    <row r="74" spans="5:6" x14ac:dyDescent="0.25">
      <c r="E74" t="s">
        <v>91</v>
      </c>
      <c r="F74" s="8">
        <v>45000</v>
      </c>
    </row>
    <row r="75" spans="5:6" x14ac:dyDescent="0.25">
      <c r="E75" t="s">
        <v>696</v>
      </c>
      <c r="F75" s="8">
        <v>38507</v>
      </c>
    </row>
    <row r="76" spans="5:6" x14ac:dyDescent="0.25">
      <c r="E76" t="s">
        <v>697</v>
      </c>
      <c r="F76" s="8">
        <v>17000</v>
      </c>
    </row>
    <row r="77" spans="5:6" x14ac:dyDescent="0.25">
      <c r="E77" t="s">
        <v>143</v>
      </c>
      <c r="F77" s="8">
        <v>3899</v>
      </c>
    </row>
    <row r="78" spans="5:6" x14ac:dyDescent="0.25">
      <c r="E78" t="s">
        <v>480</v>
      </c>
      <c r="F78" s="8">
        <v>49900</v>
      </c>
    </row>
    <row r="79" spans="5:6" x14ac:dyDescent="0.25">
      <c r="E79" t="s">
        <v>698</v>
      </c>
      <c r="F79" s="8">
        <v>6364</v>
      </c>
    </row>
    <row r="80" spans="5:6" x14ac:dyDescent="0.25">
      <c r="E80" t="s">
        <v>699</v>
      </c>
      <c r="F80" s="8">
        <v>20000</v>
      </c>
    </row>
    <row r="81" spans="5:6" x14ac:dyDescent="0.25">
      <c r="E81" t="s">
        <v>700</v>
      </c>
      <c r="F81" s="8">
        <v>7390</v>
      </c>
    </row>
    <row r="82" spans="5:6" x14ac:dyDescent="0.25">
      <c r="E82" t="s">
        <v>701</v>
      </c>
      <c r="F82" s="8">
        <v>17759</v>
      </c>
    </row>
    <row r="83" spans="5:6" x14ac:dyDescent="0.25">
      <c r="E83" t="s">
        <v>702</v>
      </c>
      <c r="F83" s="8">
        <v>13700</v>
      </c>
    </row>
    <row r="84" spans="5:6" x14ac:dyDescent="0.25">
      <c r="E84" t="s">
        <v>703</v>
      </c>
      <c r="F84" s="8">
        <v>9780</v>
      </c>
    </row>
    <row r="85" spans="5:6" x14ac:dyDescent="0.25">
      <c r="E85" t="s">
        <v>704</v>
      </c>
      <c r="F85" s="8">
        <v>7500</v>
      </c>
    </row>
    <row r="86" spans="5:6" x14ac:dyDescent="0.25">
      <c r="E86" t="s">
        <v>705</v>
      </c>
      <c r="F86" s="8">
        <v>15775</v>
      </c>
    </row>
    <row r="87" spans="5:6" x14ac:dyDescent="0.25">
      <c r="E87" t="s">
        <v>706</v>
      </c>
      <c r="F87" s="8">
        <v>20000</v>
      </c>
    </row>
    <row r="88" spans="5:6" x14ac:dyDescent="0.25">
      <c r="E88" t="s">
        <v>105</v>
      </c>
      <c r="F88" s="8">
        <v>7500</v>
      </c>
    </row>
    <row r="89" spans="5:6" x14ac:dyDescent="0.25">
      <c r="E89" t="s">
        <v>707</v>
      </c>
      <c r="F89" s="8">
        <v>9682</v>
      </c>
    </row>
    <row r="90" spans="5:6" x14ac:dyDescent="0.25">
      <c r="E90" t="s">
        <v>708</v>
      </c>
      <c r="F90" s="8">
        <v>7000</v>
      </c>
    </row>
    <row r="91" spans="5:6" x14ac:dyDescent="0.25">
      <c r="E91" t="s">
        <v>709</v>
      </c>
      <c r="F91" s="8">
        <v>16828</v>
      </c>
    </row>
    <row r="92" spans="5:6" x14ac:dyDescent="0.25">
      <c r="E92" t="s">
        <v>710</v>
      </c>
      <c r="F92" s="8">
        <v>5529</v>
      </c>
    </row>
    <row r="93" spans="5:6" x14ac:dyDescent="0.25">
      <c r="E93" t="s">
        <v>711</v>
      </c>
      <c r="F93" s="8">
        <v>10000</v>
      </c>
    </row>
    <row r="94" spans="5:6" x14ac:dyDescent="0.25">
      <c r="E94" t="s">
        <v>712</v>
      </c>
      <c r="F94" s="8">
        <v>28318</v>
      </c>
    </row>
    <row r="95" spans="5:6" x14ac:dyDescent="0.25">
      <c r="E95" t="s">
        <v>713</v>
      </c>
      <c r="F95" s="8">
        <v>5962</v>
      </c>
    </row>
    <row r="96" spans="5:6" x14ac:dyDescent="0.25">
      <c r="E96" t="s">
        <v>320</v>
      </c>
      <c r="F96" s="8">
        <v>13519</v>
      </c>
    </row>
    <row r="97" spans="5:6" x14ac:dyDescent="0.25">
      <c r="E97" t="s">
        <v>714</v>
      </c>
      <c r="F97" s="8">
        <v>5175</v>
      </c>
    </row>
    <row r="98" spans="5:6" x14ac:dyDescent="0.25">
      <c r="E98" t="s">
        <v>715</v>
      </c>
      <c r="F98" s="8">
        <v>49732</v>
      </c>
    </row>
    <row r="99" spans="5:6" x14ac:dyDescent="0.25">
      <c r="E99" t="s">
        <v>716</v>
      </c>
      <c r="F99" s="8">
        <v>4300</v>
      </c>
    </row>
    <row r="100" spans="5:6" x14ac:dyDescent="0.25">
      <c r="E100" t="s">
        <v>717</v>
      </c>
      <c r="F100" s="8">
        <v>17500</v>
      </c>
    </row>
    <row r="101" spans="5:6" x14ac:dyDescent="0.25">
      <c r="E101" t="s">
        <v>718</v>
      </c>
      <c r="F101" s="8">
        <v>8300</v>
      </c>
    </row>
  </sheetData>
  <hyperlinks>
    <hyperlink ref="B2" r:id="rId1"/>
  </hyperlinks>
  <pageMargins left="0.7" right="0.7" top="0.75" bottom="0.75" header="0.3" footer="0.3"/>
  <pageSetup paperSize="9" orientation="portrait"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101"/>
  <sheetViews>
    <sheetView topLeftCell="H1" zoomScale="85" zoomScaleNormal="85" workbookViewId="0">
      <selection activeCell="O7" sqref="O7"/>
    </sheetView>
  </sheetViews>
  <sheetFormatPr defaultRowHeight="15" x14ac:dyDescent="0.25"/>
  <cols>
    <col min="1" max="1" width="26.28515625" style="10" customWidth="1"/>
    <col min="2" max="2" width="13.28515625" style="9" customWidth="1"/>
    <col min="3" max="3" width="26.28515625" style="10" customWidth="1"/>
    <col min="4" max="4" width="13.28515625" style="9" customWidth="1"/>
    <col min="5" max="5" width="26.28515625" style="10" customWidth="1"/>
    <col min="6" max="6" width="13.28515625" style="9" customWidth="1"/>
    <col min="7" max="7" width="26.28515625" style="10" customWidth="1"/>
    <col min="8" max="8" width="13.28515625" style="9" customWidth="1"/>
    <col min="9" max="9" width="26.28515625" style="10" customWidth="1"/>
    <col min="10" max="10" width="13.28515625" style="9" customWidth="1"/>
    <col min="11" max="11" width="26.28515625" style="10" customWidth="1"/>
    <col min="12" max="12" width="13.28515625" style="9" customWidth="1"/>
    <col min="13" max="13" width="26.28515625" style="10" customWidth="1"/>
    <col min="14" max="14" width="13.28515625" style="9" customWidth="1"/>
    <col min="15" max="15" width="26.28515625" style="10" customWidth="1"/>
    <col min="16" max="16" width="13.28515625" style="9" customWidth="1"/>
    <col min="17" max="17" width="26.28515625" style="10" customWidth="1"/>
    <col min="18" max="18" width="13.28515625" style="9" customWidth="1"/>
    <col min="19" max="16384" width="9.140625" style="12"/>
  </cols>
  <sheetData>
    <row r="1" spans="1:18" x14ac:dyDescent="0.25">
      <c r="A1" s="24" t="s">
        <v>943</v>
      </c>
    </row>
    <row r="2" spans="1:18" x14ac:dyDescent="0.25">
      <c r="A2" s="10" t="s">
        <v>773</v>
      </c>
      <c r="B2" s="18" t="s">
        <v>881</v>
      </c>
    </row>
    <row r="3" spans="1:18" x14ac:dyDescent="0.25">
      <c r="A3" s="13" t="s">
        <v>8</v>
      </c>
      <c r="C3" s="13" t="s">
        <v>0</v>
      </c>
      <c r="E3" s="13" t="s">
        <v>1</v>
      </c>
      <c r="G3" s="13" t="s">
        <v>12</v>
      </c>
      <c r="I3" s="13" t="s">
        <v>409</v>
      </c>
      <c r="K3" s="13" t="s">
        <v>774</v>
      </c>
      <c r="M3" s="13" t="s">
        <v>721</v>
      </c>
      <c r="O3" s="13" t="s">
        <v>858</v>
      </c>
      <c r="Q3" s="13" t="s">
        <v>864</v>
      </c>
    </row>
    <row r="4" spans="1:18" s="28" customFormat="1" x14ac:dyDescent="0.25">
      <c r="A4" s="26"/>
      <c r="B4" s="27"/>
      <c r="C4" s="26">
        <v>15</v>
      </c>
      <c r="D4" s="27"/>
      <c r="E4" s="26">
        <v>67</v>
      </c>
      <c r="F4" s="27"/>
      <c r="G4" s="26"/>
      <c r="H4" s="27"/>
      <c r="I4" s="26"/>
      <c r="J4" s="27"/>
      <c r="K4" s="26"/>
      <c r="L4" s="27"/>
      <c r="M4" s="26">
        <v>41</v>
      </c>
      <c r="N4" s="27"/>
      <c r="O4" s="26"/>
      <c r="P4" s="27"/>
      <c r="Q4" s="26"/>
      <c r="R4" s="27"/>
    </row>
    <row r="5" spans="1:18" s="17" customFormat="1" x14ac:dyDescent="0.25">
      <c r="A5" s="16" t="s">
        <v>2</v>
      </c>
      <c r="B5" s="15">
        <f>D5+F5+H5+L5+N5+P5+R5+J5</f>
        <v>5720264</v>
      </c>
      <c r="C5" s="16" t="s">
        <v>111</v>
      </c>
      <c r="D5" s="15">
        <f>SUM(D7:D30)</f>
        <v>2538075</v>
      </c>
      <c r="E5" s="16" t="s">
        <v>111</v>
      </c>
      <c r="F5" s="15">
        <f>SUM(F7:F104)</f>
        <v>1006170</v>
      </c>
      <c r="G5" s="16" t="s">
        <v>2</v>
      </c>
      <c r="H5" s="15">
        <f>SUM(H7:H48)</f>
        <v>1600000</v>
      </c>
      <c r="I5" s="16" t="s">
        <v>2</v>
      </c>
      <c r="J5" s="15">
        <f>SUM(J7:J48)</f>
        <v>257750</v>
      </c>
      <c r="K5" s="16" t="s">
        <v>2</v>
      </c>
      <c r="L5" s="15">
        <f>SUM(L7:L48)</f>
        <v>115000</v>
      </c>
      <c r="M5" s="16" t="s">
        <v>111</v>
      </c>
      <c r="N5" s="15">
        <f>SUM(N7:N48)</f>
        <v>120369</v>
      </c>
      <c r="O5" s="16" t="s">
        <v>2</v>
      </c>
      <c r="P5" s="22">
        <f>SUM(P7:P48)</f>
        <v>78200</v>
      </c>
      <c r="Q5" s="16" t="s">
        <v>2</v>
      </c>
      <c r="R5" s="22">
        <f>SUM(R7:R48)</f>
        <v>4700</v>
      </c>
    </row>
    <row r="7" spans="1:18" x14ac:dyDescent="0.25">
      <c r="A7" s="1"/>
      <c r="B7" s="11"/>
      <c r="C7" s="1" t="s">
        <v>21</v>
      </c>
      <c r="D7" s="8">
        <v>96000</v>
      </c>
      <c r="E7" t="s">
        <v>777</v>
      </c>
      <c r="F7" s="8">
        <v>5693</v>
      </c>
      <c r="G7" s="1" t="s">
        <v>34</v>
      </c>
      <c r="H7" s="20">
        <v>1600000</v>
      </c>
      <c r="I7" t="s">
        <v>645</v>
      </c>
      <c r="J7" s="8">
        <v>200000</v>
      </c>
      <c r="K7" t="s">
        <v>854</v>
      </c>
      <c r="L7" s="8">
        <v>10000</v>
      </c>
      <c r="M7" t="s">
        <v>769</v>
      </c>
      <c r="N7" s="8">
        <v>32469</v>
      </c>
      <c r="O7" t="s">
        <v>859</v>
      </c>
      <c r="P7" s="8">
        <v>12000</v>
      </c>
      <c r="Q7" t="s">
        <v>865</v>
      </c>
      <c r="R7" s="8">
        <v>2000</v>
      </c>
    </row>
    <row r="8" spans="1:18" x14ac:dyDescent="0.25">
      <c r="A8" s="1"/>
      <c r="B8" s="11"/>
      <c r="C8" s="1" t="s">
        <v>30</v>
      </c>
      <c r="D8" s="8">
        <v>77500</v>
      </c>
      <c r="E8" t="s">
        <v>778</v>
      </c>
      <c r="F8" s="8">
        <v>31490</v>
      </c>
      <c r="I8" t="s">
        <v>347</v>
      </c>
      <c r="J8" s="8">
        <v>57750</v>
      </c>
      <c r="K8" t="s">
        <v>855</v>
      </c>
      <c r="L8" s="8">
        <v>35000</v>
      </c>
      <c r="M8" t="s">
        <v>820</v>
      </c>
      <c r="N8" s="8">
        <v>23600</v>
      </c>
      <c r="O8" t="s">
        <v>821</v>
      </c>
      <c r="P8" s="8">
        <v>15000</v>
      </c>
      <c r="Q8" t="s">
        <v>866</v>
      </c>
      <c r="R8" s="8">
        <v>200</v>
      </c>
    </row>
    <row r="9" spans="1:18" x14ac:dyDescent="0.25">
      <c r="A9" s="1"/>
      <c r="B9" s="11"/>
      <c r="C9" s="1" t="s">
        <v>43</v>
      </c>
      <c r="D9" s="8">
        <v>137000</v>
      </c>
      <c r="E9" t="s">
        <v>117</v>
      </c>
      <c r="F9" s="8">
        <v>5455</v>
      </c>
      <c r="G9" s="1"/>
      <c r="H9" s="11"/>
      <c r="I9" s="1"/>
      <c r="J9" s="11"/>
      <c r="K9" t="s">
        <v>856</v>
      </c>
      <c r="L9" s="8">
        <v>35000</v>
      </c>
      <c r="M9" t="s">
        <v>78</v>
      </c>
      <c r="N9" s="8">
        <v>14303</v>
      </c>
      <c r="O9" t="s">
        <v>860</v>
      </c>
      <c r="P9" s="8">
        <v>12000</v>
      </c>
      <c r="Q9" t="s">
        <v>867</v>
      </c>
      <c r="R9" s="8">
        <v>200</v>
      </c>
    </row>
    <row r="10" spans="1:18" x14ac:dyDescent="0.25">
      <c r="A10" s="1"/>
      <c r="B10" s="11"/>
      <c r="C10" s="1" t="s">
        <v>48</v>
      </c>
      <c r="D10" s="8">
        <v>217500</v>
      </c>
      <c r="E10" t="s">
        <v>779</v>
      </c>
      <c r="F10" s="8">
        <v>55000</v>
      </c>
      <c r="G10" s="1"/>
      <c r="H10" s="11"/>
      <c r="I10" s="1"/>
      <c r="J10" s="11"/>
      <c r="K10" t="s">
        <v>857</v>
      </c>
      <c r="L10" s="8">
        <v>35000</v>
      </c>
      <c r="M10" t="s">
        <v>762</v>
      </c>
      <c r="N10" s="8">
        <v>3000</v>
      </c>
      <c r="O10" t="s">
        <v>861</v>
      </c>
      <c r="P10" s="8">
        <v>5000</v>
      </c>
      <c r="Q10" t="s">
        <v>868</v>
      </c>
      <c r="R10" s="8">
        <v>200</v>
      </c>
    </row>
    <row r="11" spans="1:18" x14ac:dyDescent="0.25">
      <c r="A11" s="1"/>
      <c r="B11" s="11"/>
      <c r="C11" s="1" t="s">
        <v>54</v>
      </c>
      <c r="D11" s="8">
        <v>149750</v>
      </c>
      <c r="E11" t="s">
        <v>780</v>
      </c>
      <c r="F11" s="8">
        <v>12634</v>
      </c>
      <c r="G11" s="1"/>
      <c r="H11" s="11"/>
      <c r="I11" s="1"/>
      <c r="J11" s="11"/>
      <c r="K11" s="1"/>
      <c r="L11" s="11"/>
      <c r="M11" t="s">
        <v>44</v>
      </c>
      <c r="N11" s="8">
        <v>1500</v>
      </c>
      <c r="O11" t="s">
        <v>769</v>
      </c>
      <c r="P11" s="8">
        <v>15000</v>
      </c>
      <c r="Q11" t="s">
        <v>869</v>
      </c>
      <c r="R11" s="8">
        <v>100</v>
      </c>
    </row>
    <row r="12" spans="1:18" x14ac:dyDescent="0.25">
      <c r="A12" s="1"/>
      <c r="B12" s="11"/>
      <c r="C12" s="1" t="s">
        <v>67</v>
      </c>
      <c r="D12" s="8">
        <v>126500</v>
      </c>
      <c r="E12" t="s">
        <v>781</v>
      </c>
      <c r="F12" s="8">
        <v>17150</v>
      </c>
      <c r="G12" s="1"/>
      <c r="H12" s="11"/>
      <c r="I12" s="1"/>
      <c r="J12" s="11"/>
      <c r="K12" s="1"/>
      <c r="L12" s="11"/>
      <c r="M12" t="s">
        <v>565</v>
      </c>
      <c r="N12" s="8">
        <v>1000</v>
      </c>
      <c r="O12" t="s">
        <v>769</v>
      </c>
      <c r="P12" s="8">
        <v>7200</v>
      </c>
      <c r="Q12" t="s">
        <v>870</v>
      </c>
      <c r="R12" s="8">
        <v>100</v>
      </c>
    </row>
    <row r="13" spans="1:18" x14ac:dyDescent="0.25">
      <c r="A13" s="1"/>
      <c r="B13" s="11"/>
      <c r="C13" s="1" t="s">
        <v>78</v>
      </c>
      <c r="D13" s="8">
        <v>160000</v>
      </c>
      <c r="E13" t="s">
        <v>782</v>
      </c>
      <c r="F13" s="8">
        <v>7500</v>
      </c>
      <c r="G13" s="1"/>
      <c r="H13" s="11"/>
      <c r="I13" s="1"/>
      <c r="J13" s="11"/>
      <c r="K13" s="1"/>
      <c r="L13" s="11"/>
      <c r="M13" t="s">
        <v>821</v>
      </c>
      <c r="N13" s="8">
        <v>1500</v>
      </c>
      <c r="O13" t="s">
        <v>862</v>
      </c>
      <c r="P13" s="8">
        <v>2000</v>
      </c>
      <c r="Q13" t="s">
        <v>871</v>
      </c>
      <c r="R13" s="8">
        <v>100</v>
      </c>
    </row>
    <row r="14" spans="1:18" x14ac:dyDescent="0.25">
      <c r="A14" s="1"/>
      <c r="B14" s="11"/>
      <c r="C14" s="1" t="s">
        <v>89</v>
      </c>
      <c r="D14" s="8">
        <v>107500</v>
      </c>
      <c r="E14" t="s">
        <v>783</v>
      </c>
      <c r="F14" s="8">
        <v>6535</v>
      </c>
      <c r="G14" s="1"/>
      <c r="H14" s="11"/>
      <c r="I14" s="1"/>
      <c r="J14" s="11"/>
      <c r="K14" s="1"/>
      <c r="L14" s="11"/>
      <c r="M14" t="s">
        <v>822</v>
      </c>
      <c r="N14" s="8">
        <v>1500</v>
      </c>
      <c r="O14" t="s">
        <v>636</v>
      </c>
      <c r="P14" s="8">
        <v>5000</v>
      </c>
      <c r="Q14" t="s">
        <v>872</v>
      </c>
      <c r="R14" s="8">
        <v>100</v>
      </c>
    </row>
    <row r="15" spans="1:18" x14ac:dyDescent="0.25">
      <c r="A15" s="1"/>
      <c r="B15" s="11"/>
      <c r="C15" s="1" t="s">
        <v>104</v>
      </c>
      <c r="D15" s="8">
        <v>500575</v>
      </c>
      <c r="E15" t="s">
        <v>784</v>
      </c>
      <c r="F15" s="8">
        <v>3000</v>
      </c>
      <c r="G15" s="1"/>
      <c r="H15" s="11"/>
      <c r="I15" s="1"/>
      <c r="J15" s="11"/>
      <c r="K15" s="1"/>
      <c r="L15" s="11"/>
      <c r="M15" t="s">
        <v>823</v>
      </c>
      <c r="N15" s="8">
        <v>550</v>
      </c>
      <c r="O15" t="s">
        <v>863</v>
      </c>
      <c r="P15" s="8">
        <v>5000</v>
      </c>
      <c r="Q15" t="s">
        <v>873</v>
      </c>
      <c r="R15" s="8">
        <v>200</v>
      </c>
    </row>
    <row r="16" spans="1:18" x14ac:dyDescent="0.25">
      <c r="A16" s="1"/>
      <c r="B16" s="11"/>
      <c r="C16" s="1" t="s">
        <v>107</v>
      </c>
      <c r="D16" s="8">
        <v>295500</v>
      </c>
      <c r="E16" t="s">
        <v>785</v>
      </c>
      <c r="F16" s="8">
        <v>4687</v>
      </c>
      <c r="G16" s="1"/>
      <c r="H16" s="11"/>
      <c r="I16" s="1"/>
      <c r="J16" s="11"/>
      <c r="K16" s="1"/>
      <c r="L16" s="11"/>
      <c r="M16" t="s">
        <v>824</v>
      </c>
      <c r="N16" s="8">
        <v>1696</v>
      </c>
      <c r="O16"/>
      <c r="P16" s="8"/>
      <c r="Q16" t="s">
        <v>867</v>
      </c>
      <c r="R16" s="8">
        <v>100</v>
      </c>
    </row>
    <row r="17" spans="1:18" x14ac:dyDescent="0.25">
      <c r="A17" s="1"/>
      <c r="B17" s="11"/>
      <c r="C17" s="1" t="s">
        <v>49</v>
      </c>
      <c r="D17" s="8">
        <v>121250</v>
      </c>
      <c r="E17" t="s">
        <v>786</v>
      </c>
      <c r="F17" s="8">
        <v>6360</v>
      </c>
      <c r="G17" s="1"/>
      <c r="H17" s="11"/>
      <c r="I17" s="1"/>
      <c r="J17" s="11"/>
      <c r="K17" s="1"/>
      <c r="L17" s="11"/>
      <c r="M17" t="s">
        <v>825</v>
      </c>
      <c r="N17" s="8">
        <v>570</v>
      </c>
      <c r="O17"/>
      <c r="P17" s="8"/>
      <c r="Q17" t="s">
        <v>874</v>
      </c>
      <c r="R17" s="8">
        <v>200</v>
      </c>
    </row>
    <row r="18" spans="1:18" x14ac:dyDescent="0.25">
      <c r="A18" s="1"/>
      <c r="B18" s="11"/>
      <c r="C18" s="1" t="s">
        <v>50</v>
      </c>
      <c r="D18" s="8">
        <v>128750</v>
      </c>
      <c r="E18" t="s">
        <v>40</v>
      </c>
      <c r="F18" s="8">
        <v>31835</v>
      </c>
      <c r="G18" s="1"/>
      <c r="H18" s="11"/>
      <c r="I18" s="1"/>
      <c r="J18" s="11"/>
      <c r="K18" s="1"/>
      <c r="L18" s="11"/>
      <c r="M18" t="s">
        <v>826</v>
      </c>
      <c r="N18" s="8">
        <v>1355</v>
      </c>
      <c r="O18"/>
      <c r="P18" s="8"/>
      <c r="Q18" t="s">
        <v>875</v>
      </c>
      <c r="R18" s="8">
        <v>100</v>
      </c>
    </row>
    <row r="19" spans="1:18" x14ac:dyDescent="0.25">
      <c r="A19" s="1"/>
      <c r="B19" s="11"/>
      <c r="C19" s="10" t="s">
        <v>279</v>
      </c>
      <c r="D19" s="8">
        <v>68500</v>
      </c>
      <c r="E19" t="s">
        <v>599</v>
      </c>
      <c r="F19" s="8">
        <v>15000</v>
      </c>
      <c r="G19" s="1"/>
      <c r="H19" s="11"/>
      <c r="I19" s="1"/>
      <c r="J19" s="11"/>
      <c r="K19" s="1"/>
      <c r="L19" s="11"/>
      <c r="M19" t="s">
        <v>827</v>
      </c>
      <c r="N19" s="8">
        <v>1000</v>
      </c>
      <c r="O19"/>
      <c r="P19" s="8"/>
      <c r="Q19" t="s">
        <v>876</v>
      </c>
      <c r="R19" s="8">
        <v>100</v>
      </c>
    </row>
    <row r="20" spans="1:18" x14ac:dyDescent="0.25">
      <c r="A20" s="1"/>
      <c r="B20" s="11"/>
      <c r="C20" t="s">
        <v>348</v>
      </c>
      <c r="D20" s="8">
        <v>103750</v>
      </c>
      <c r="E20" t="s">
        <v>787</v>
      </c>
      <c r="F20" s="8">
        <v>11644</v>
      </c>
      <c r="G20" s="1"/>
      <c r="H20" s="11"/>
      <c r="I20" s="1"/>
      <c r="J20" s="11"/>
      <c r="K20" s="1"/>
      <c r="L20" s="11"/>
      <c r="M20" t="s">
        <v>828</v>
      </c>
      <c r="N20" s="8">
        <v>1000</v>
      </c>
      <c r="O20"/>
      <c r="P20" s="8"/>
      <c r="Q20" t="s">
        <v>877</v>
      </c>
      <c r="R20" s="8">
        <v>100</v>
      </c>
    </row>
    <row r="21" spans="1:18" x14ac:dyDescent="0.25">
      <c r="A21" s="1"/>
      <c r="B21" s="11"/>
      <c r="C21" s="10" t="s">
        <v>521</v>
      </c>
      <c r="D21" s="8">
        <v>248000</v>
      </c>
      <c r="E21" t="s">
        <v>788</v>
      </c>
      <c r="F21" s="8">
        <v>11901</v>
      </c>
      <c r="G21" s="1"/>
      <c r="H21" s="11"/>
      <c r="I21" s="1"/>
      <c r="J21" s="11"/>
      <c r="K21" s="1"/>
      <c r="L21" s="11"/>
      <c r="M21" t="s">
        <v>829</v>
      </c>
      <c r="N21" s="8">
        <v>1500</v>
      </c>
      <c r="O21"/>
      <c r="P21" s="8"/>
      <c r="Q21" t="s">
        <v>583</v>
      </c>
      <c r="R21" s="8">
        <v>100</v>
      </c>
    </row>
    <row r="22" spans="1:18" x14ac:dyDescent="0.25">
      <c r="A22" s="1"/>
      <c r="B22" s="11"/>
      <c r="E22" t="s">
        <v>789</v>
      </c>
      <c r="F22" s="8">
        <v>3000</v>
      </c>
      <c r="G22" s="1"/>
      <c r="H22" s="11"/>
      <c r="I22" s="1"/>
      <c r="J22" s="11"/>
      <c r="K22" s="1"/>
      <c r="L22" s="11"/>
      <c r="M22" t="s">
        <v>830</v>
      </c>
      <c r="N22" s="8">
        <v>1200</v>
      </c>
      <c r="O22"/>
      <c r="P22" s="8"/>
      <c r="Q22" t="s">
        <v>865</v>
      </c>
      <c r="R22" s="8">
        <v>100</v>
      </c>
    </row>
    <row r="23" spans="1:18" x14ac:dyDescent="0.25">
      <c r="A23" s="1"/>
      <c r="B23" s="11"/>
      <c r="E23" t="s">
        <v>514</v>
      </c>
      <c r="F23" s="8">
        <v>4000</v>
      </c>
      <c r="G23" s="1"/>
      <c r="H23" s="11"/>
      <c r="I23" s="1"/>
      <c r="J23" s="11"/>
      <c r="K23" s="1"/>
      <c r="L23" s="11"/>
      <c r="M23" t="s">
        <v>831</v>
      </c>
      <c r="N23" s="8">
        <v>1500</v>
      </c>
      <c r="O23"/>
      <c r="P23" s="8"/>
      <c r="Q23" t="s">
        <v>866</v>
      </c>
      <c r="R23" s="8">
        <v>100</v>
      </c>
    </row>
    <row r="24" spans="1:18" x14ac:dyDescent="0.25">
      <c r="A24" s="1"/>
      <c r="B24" s="11"/>
      <c r="E24" t="s">
        <v>364</v>
      </c>
      <c r="F24" s="8">
        <v>2933</v>
      </c>
      <c r="G24" s="1"/>
      <c r="H24" s="11"/>
      <c r="I24" s="1"/>
      <c r="J24" s="11"/>
      <c r="K24" s="1"/>
      <c r="L24" s="11"/>
      <c r="M24" t="s">
        <v>832</v>
      </c>
      <c r="N24" s="8">
        <v>1500</v>
      </c>
      <c r="O24"/>
      <c r="P24" s="8"/>
      <c r="Q24" t="s">
        <v>583</v>
      </c>
      <c r="R24" s="8">
        <v>100</v>
      </c>
    </row>
    <row r="25" spans="1:18" x14ac:dyDescent="0.25">
      <c r="A25" s="1"/>
      <c r="B25" s="11"/>
      <c r="E25" t="s">
        <v>57</v>
      </c>
      <c r="F25" s="8">
        <v>3424</v>
      </c>
      <c r="G25" s="1"/>
      <c r="H25" s="11"/>
      <c r="I25" s="1"/>
      <c r="J25" s="11"/>
      <c r="K25" s="1"/>
      <c r="L25" s="11"/>
      <c r="M25" t="s">
        <v>833</v>
      </c>
      <c r="N25" s="8">
        <v>1013</v>
      </c>
      <c r="O25"/>
      <c r="P25" s="8"/>
      <c r="Q25" t="s">
        <v>878</v>
      </c>
      <c r="R25" s="8">
        <v>100</v>
      </c>
    </row>
    <row r="26" spans="1:18" x14ac:dyDescent="0.25">
      <c r="A26" s="1"/>
      <c r="B26" s="11"/>
      <c r="E26" t="s">
        <v>790</v>
      </c>
      <c r="F26" s="8">
        <v>4811</v>
      </c>
      <c r="G26" s="1"/>
      <c r="H26" s="11"/>
      <c r="I26" s="1"/>
      <c r="J26" s="11"/>
      <c r="K26" s="1"/>
      <c r="L26" s="11"/>
      <c r="M26" t="s">
        <v>834</v>
      </c>
      <c r="N26" s="8">
        <v>1170</v>
      </c>
      <c r="O26"/>
      <c r="P26" s="8"/>
      <c r="Q26" t="s">
        <v>871</v>
      </c>
      <c r="R26" s="8">
        <v>100</v>
      </c>
    </row>
    <row r="27" spans="1:18" x14ac:dyDescent="0.25">
      <c r="E27" t="s">
        <v>791</v>
      </c>
      <c r="F27" s="8">
        <v>43600</v>
      </c>
      <c r="M27" t="s">
        <v>835</v>
      </c>
      <c r="N27" s="8">
        <v>1500</v>
      </c>
      <c r="O27"/>
      <c r="P27" s="8"/>
      <c r="Q27" t="s">
        <v>219</v>
      </c>
      <c r="R27" s="8">
        <v>100</v>
      </c>
    </row>
    <row r="28" spans="1:18" x14ac:dyDescent="0.25">
      <c r="E28" t="s">
        <v>763</v>
      </c>
      <c r="F28" s="8">
        <v>33934</v>
      </c>
      <c r="M28" t="s">
        <v>836</v>
      </c>
      <c r="N28" s="8">
        <v>1363</v>
      </c>
      <c r="O28"/>
      <c r="P28" s="8"/>
      <c r="Q28" t="s">
        <v>879</v>
      </c>
      <c r="R28" s="8">
        <v>100</v>
      </c>
    </row>
    <row r="29" spans="1:18" x14ac:dyDescent="0.25">
      <c r="A29" s="1"/>
      <c r="B29" s="11"/>
      <c r="D29" s="8"/>
      <c r="E29" t="s">
        <v>775</v>
      </c>
      <c r="F29" s="8">
        <v>25240</v>
      </c>
      <c r="G29" s="1"/>
      <c r="H29" s="11"/>
      <c r="I29" s="1"/>
      <c r="J29" s="11"/>
      <c r="K29" s="1"/>
      <c r="L29" s="11"/>
      <c r="M29" t="s">
        <v>837</v>
      </c>
      <c r="N29" s="8">
        <v>1500</v>
      </c>
      <c r="O29"/>
      <c r="P29" s="8"/>
      <c r="Q29" t="s">
        <v>880</v>
      </c>
      <c r="R29" s="8">
        <v>100</v>
      </c>
    </row>
    <row r="30" spans="1:18" x14ac:dyDescent="0.25">
      <c r="A30" s="1"/>
      <c r="B30" s="11"/>
      <c r="C30" s="1"/>
      <c r="D30" s="11"/>
      <c r="E30" t="s">
        <v>776</v>
      </c>
      <c r="F30" s="8">
        <v>10920</v>
      </c>
      <c r="G30" s="1"/>
      <c r="H30" s="11"/>
      <c r="I30" s="1"/>
      <c r="J30" s="11"/>
      <c r="K30" s="1"/>
      <c r="L30" s="11"/>
      <c r="M30" t="s">
        <v>838</v>
      </c>
      <c r="N30" s="8">
        <v>1500</v>
      </c>
      <c r="O30"/>
      <c r="P30" s="8"/>
      <c r="Q30"/>
      <c r="R30" s="8"/>
    </row>
    <row r="31" spans="1:18" x14ac:dyDescent="0.25">
      <c r="A31" s="1"/>
      <c r="B31" s="11"/>
      <c r="C31" s="1"/>
      <c r="D31" s="11"/>
      <c r="E31" t="s">
        <v>427</v>
      </c>
      <c r="F31" s="8">
        <v>10000</v>
      </c>
      <c r="G31" s="1"/>
      <c r="H31" s="11"/>
      <c r="I31" s="1"/>
      <c r="J31" s="11"/>
      <c r="K31" s="1"/>
      <c r="L31" s="11"/>
      <c r="M31" t="s">
        <v>839</v>
      </c>
      <c r="N31" s="8">
        <v>1847</v>
      </c>
      <c r="O31"/>
      <c r="P31" s="8"/>
      <c r="Q31"/>
      <c r="R31" s="8"/>
    </row>
    <row r="32" spans="1:18" x14ac:dyDescent="0.25">
      <c r="A32" s="1"/>
      <c r="B32" s="11"/>
      <c r="C32" s="1"/>
      <c r="D32" s="11"/>
      <c r="E32" t="s">
        <v>668</v>
      </c>
      <c r="F32" s="8">
        <v>24245</v>
      </c>
      <c r="G32" s="1"/>
      <c r="H32" s="11"/>
      <c r="I32" s="1"/>
      <c r="J32" s="11"/>
      <c r="K32" s="1"/>
      <c r="L32" s="11"/>
      <c r="M32" t="s">
        <v>840</v>
      </c>
      <c r="N32" s="8">
        <v>1475</v>
      </c>
      <c r="O32"/>
      <c r="P32" s="8"/>
      <c r="Q32"/>
      <c r="R32" s="8"/>
    </row>
    <row r="33" spans="1:18" x14ac:dyDescent="0.25">
      <c r="A33" s="1"/>
      <c r="B33" s="11"/>
      <c r="C33" s="1"/>
      <c r="D33" s="11"/>
      <c r="E33" t="s">
        <v>792</v>
      </c>
      <c r="F33" s="8">
        <v>8950</v>
      </c>
      <c r="G33" s="1"/>
      <c r="H33" s="11"/>
      <c r="I33" s="1"/>
      <c r="J33" s="11"/>
      <c r="K33" s="1"/>
      <c r="L33" s="11"/>
      <c r="M33" t="s">
        <v>841</v>
      </c>
      <c r="N33" s="8">
        <v>1050</v>
      </c>
      <c r="O33"/>
      <c r="P33" s="8"/>
      <c r="Q33"/>
      <c r="R33" s="8"/>
    </row>
    <row r="34" spans="1:18" x14ac:dyDescent="0.25">
      <c r="A34" s="1"/>
      <c r="B34" s="11"/>
      <c r="C34" s="1"/>
      <c r="D34" s="11"/>
      <c r="E34" t="s">
        <v>793</v>
      </c>
      <c r="F34" s="8">
        <v>6270</v>
      </c>
      <c r="G34" s="1"/>
      <c r="H34" s="11"/>
      <c r="I34" s="1"/>
      <c r="J34" s="11"/>
      <c r="K34" s="1"/>
      <c r="L34" s="11"/>
      <c r="M34" t="s">
        <v>842</v>
      </c>
      <c r="N34" s="8">
        <v>1500</v>
      </c>
      <c r="O34"/>
      <c r="P34" s="8"/>
      <c r="Q34"/>
      <c r="R34" s="8"/>
    </row>
    <row r="35" spans="1:18" x14ac:dyDescent="0.25">
      <c r="A35" s="1"/>
      <c r="B35" s="11"/>
      <c r="C35" s="1"/>
      <c r="D35" s="11"/>
      <c r="E35" t="s">
        <v>794</v>
      </c>
      <c r="F35" s="8">
        <v>11000</v>
      </c>
      <c r="G35" s="1"/>
      <c r="H35" s="11"/>
      <c r="I35" s="1"/>
      <c r="J35" s="11"/>
      <c r="K35" s="1"/>
      <c r="L35" s="11"/>
      <c r="M35" t="s">
        <v>843</v>
      </c>
      <c r="N35" s="8">
        <v>1000</v>
      </c>
      <c r="O35"/>
      <c r="P35" s="8"/>
      <c r="Q35"/>
      <c r="R35" s="8"/>
    </row>
    <row r="36" spans="1:18" x14ac:dyDescent="0.25">
      <c r="A36" s="1"/>
      <c r="B36" s="11"/>
      <c r="C36" s="1"/>
      <c r="D36" s="11"/>
      <c r="E36" t="s">
        <v>795</v>
      </c>
      <c r="F36" s="8">
        <v>3100</v>
      </c>
      <c r="G36" s="1"/>
      <c r="H36" s="11"/>
      <c r="I36" s="1"/>
      <c r="J36" s="11"/>
      <c r="K36" s="1"/>
      <c r="L36" s="11"/>
      <c r="M36" t="s">
        <v>844</v>
      </c>
      <c r="N36" s="8">
        <v>1364</v>
      </c>
      <c r="O36"/>
      <c r="P36" s="8"/>
      <c r="Q36"/>
      <c r="R36" s="8"/>
    </row>
    <row r="37" spans="1:18" x14ac:dyDescent="0.25">
      <c r="A37" s="1"/>
      <c r="B37" s="11"/>
      <c r="C37" s="1"/>
      <c r="D37" s="11"/>
      <c r="E37" t="s">
        <v>796</v>
      </c>
      <c r="F37" s="8">
        <v>10000</v>
      </c>
      <c r="G37" s="1"/>
      <c r="H37" s="11"/>
      <c r="I37" s="1"/>
      <c r="J37" s="11"/>
      <c r="K37" s="1"/>
      <c r="L37" s="11"/>
      <c r="M37" t="s">
        <v>845</v>
      </c>
      <c r="N37" s="8">
        <v>1077</v>
      </c>
      <c r="O37"/>
      <c r="P37" s="8"/>
      <c r="Q37"/>
      <c r="R37" s="8"/>
    </row>
    <row r="38" spans="1:18" x14ac:dyDescent="0.25">
      <c r="A38" s="1"/>
      <c r="B38" s="11"/>
      <c r="C38" s="1"/>
      <c r="D38" s="11"/>
      <c r="E38" t="s">
        <v>797</v>
      </c>
      <c r="F38" s="8">
        <v>15209</v>
      </c>
      <c r="G38" s="1"/>
      <c r="H38" s="11"/>
      <c r="I38" s="1"/>
      <c r="J38" s="11"/>
      <c r="K38" s="1"/>
      <c r="L38" s="11"/>
      <c r="M38" t="s">
        <v>846</v>
      </c>
      <c r="N38" s="8">
        <v>2442</v>
      </c>
      <c r="O38" s="1"/>
      <c r="P38" s="11"/>
      <c r="Q38" s="1"/>
      <c r="R38" s="11"/>
    </row>
    <row r="39" spans="1:18" x14ac:dyDescent="0.25">
      <c r="A39" s="1"/>
      <c r="B39" s="11"/>
      <c r="C39" s="1"/>
      <c r="D39" s="11"/>
      <c r="E39" t="s">
        <v>159</v>
      </c>
      <c r="F39" s="8">
        <v>5060</v>
      </c>
      <c r="G39" s="1"/>
      <c r="H39" s="11"/>
      <c r="I39" s="1"/>
      <c r="J39" s="11"/>
      <c r="K39" s="1"/>
      <c r="L39" s="11"/>
      <c r="M39" t="s">
        <v>847</v>
      </c>
      <c r="N39" s="8">
        <v>1459</v>
      </c>
      <c r="O39" s="1"/>
      <c r="P39" s="11"/>
      <c r="Q39" s="1"/>
      <c r="R39" s="11"/>
    </row>
    <row r="40" spans="1:18" x14ac:dyDescent="0.25">
      <c r="A40" s="1"/>
      <c r="B40" s="11"/>
      <c r="C40" s="1"/>
      <c r="D40" s="11"/>
      <c r="E40" t="s">
        <v>73</v>
      </c>
      <c r="F40" s="8">
        <v>53000</v>
      </c>
      <c r="G40" s="1"/>
      <c r="H40" s="11"/>
      <c r="I40" s="1"/>
      <c r="J40" s="11"/>
      <c r="K40" s="1"/>
      <c r="L40" s="11"/>
      <c r="M40" t="s">
        <v>848</v>
      </c>
      <c r="N40" s="8">
        <v>576</v>
      </c>
      <c r="O40" s="1"/>
      <c r="P40" s="11"/>
      <c r="Q40" s="1"/>
      <c r="R40" s="11"/>
    </row>
    <row r="41" spans="1:18" x14ac:dyDescent="0.25">
      <c r="A41" s="1"/>
      <c r="B41" s="11"/>
      <c r="C41" s="1"/>
      <c r="D41" s="11"/>
      <c r="E41" t="s">
        <v>681</v>
      </c>
      <c r="F41" s="8">
        <v>12864</v>
      </c>
      <c r="G41" s="1"/>
      <c r="H41" s="11"/>
      <c r="I41" s="1"/>
      <c r="J41" s="11"/>
      <c r="K41" s="1"/>
      <c r="L41" s="11"/>
      <c r="M41" t="s">
        <v>849</v>
      </c>
      <c r="N41" s="8">
        <v>350</v>
      </c>
      <c r="O41" s="1"/>
      <c r="P41" s="11"/>
      <c r="Q41" s="1"/>
      <c r="R41" s="11"/>
    </row>
    <row r="42" spans="1:18" x14ac:dyDescent="0.25">
      <c r="A42" s="1"/>
      <c r="B42" s="11"/>
      <c r="C42" s="1"/>
      <c r="D42" s="11"/>
      <c r="E42" t="s">
        <v>798</v>
      </c>
      <c r="F42" s="8">
        <v>12872</v>
      </c>
      <c r="G42" s="1"/>
      <c r="H42" s="11"/>
      <c r="I42" s="1"/>
      <c r="J42" s="11"/>
      <c r="K42" s="1"/>
      <c r="L42" s="11"/>
      <c r="M42" t="s">
        <v>850</v>
      </c>
      <c r="N42" s="8">
        <v>1000</v>
      </c>
      <c r="O42" s="1"/>
      <c r="P42" s="11"/>
      <c r="Q42" s="1"/>
      <c r="R42" s="11"/>
    </row>
    <row r="43" spans="1:18" x14ac:dyDescent="0.25">
      <c r="A43" s="1"/>
      <c r="B43" s="11"/>
      <c r="C43" s="1"/>
      <c r="D43" s="11"/>
      <c r="E43" t="s">
        <v>684</v>
      </c>
      <c r="F43" s="8">
        <v>12500</v>
      </c>
      <c r="G43" s="1"/>
      <c r="H43" s="11"/>
      <c r="I43" s="1"/>
      <c r="J43" s="11"/>
      <c r="K43" s="1"/>
      <c r="L43" s="11"/>
      <c r="M43" t="s">
        <v>396</v>
      </c>
      <c r="N43" s="8">
        <v>1500</v>
      </c>
      <c r="O43" s="1"/>
      <c r="P43" s="11"/>
      <c r="Q43" s="1"/>
      <c r="R43" s="11"/>
    </row>
    <row r="44" spans="1:18" x14ac:dyDescent="0.25">
      <c r="A44" s="1"/>
      <c r="B44" s="11"/>
      <c r="C44" s="1"/>
      <c r="D44" s="11"/>
      <c r="E44" t="s">
        <v>548</v>
      </c>
      <c r="F44" s="8">
        <v>10000</v>
      </c>
      <c r="G44" s="1"/>
      <c r="H44" s="11"/>
      <c r="I44" s="1"/>
      <c r="J44" s="11"/>
      <c r="K44" s="1"/>
      <c r="L44" s="11"/>
      <c r="M44" t="s">
        <v>851</v>
      </c>
      <c r="N44" s="8">
        <v>1500</v>
      </c>
      <c r="O44" s="1"/>
      <c r="P44" s="11"/>
      <c r="Q44" s="1"/>
      <c r="R44" s="11"/>
    </row>
    <row r="45" spans="1:18" x14ac:dyDescent="0.25">
      <c r="A45" s="1"/>
      <c r="B45" s="11"/>
      <c r="C45" s="1"/>
      <c r="D45" s="11"/>
      <c r="E45" t="s">
        <v>799</v>
      </c>
      <c r="F45" s="8">
        <v>3700</v>
      </c>
      <c r="G45" s="1"/>
      <c r="H45" s="11"/>
      <c r="I45" s="1"/>
      <c r="J45" s="11"/>
      <c r="K45" s="1"/>
      <c r="L45" s="11"/>
      <c r="M45" t="s">
        <v>852</v>
      </c>
      <c r="N45" s="8">
        <v>1000</v>
      </c>
      <c r="O45" s="1"/>
      <c r="P45" s="11"/>
      <c r="Q45" s="1"/>
      <c r="R45" s="11"/>
    </row>
    <row r="46" spans="1:18" x14ac:dyDescent="0.25">
      <c r="A46" s="1"/>
      <c r="B46" s="11"/>
      <c r="C46" s="1"/>
      <c r="D46" s="11"/>
      <c r="E46" t="s">
        <v>800</v>
      </c>
      <c r="F46" s="8">
        <v>90000</v>
      </c>
      <c r="G46" s="1"/>
      <c r="H46" s="11"/>
      <c r="I46" s="1"/>
      <c r="J46" s="11"/>
      <c r="K46" s="1"/>
      <c r="L46" s="11"/>
      <c r="M46" t="s">
        <v>757</v>
      </c>
      <c r="N46" s="8">
        <v>1500</v>
      </c>
      <c r="O46" s="1"/>
      <c r="P46" s="11"/>
      <c r="Q46" s="1"/>
      <c r="R46" s="11"/>
    </row>
    <row r="47" spans="1:18" x14ac:dyDescent="0.25">
      <c r="A47" s="1"/>
      <c r="B47" s="11"/>
      <c r="C47" s="1"/>
      <c r="D47" s="11"/>
      <c r="E47" t="s">
        <v>801</v>
      </c>
      <c r="F47" s="8">
        <v>7902</v>
      </c>
      <c r="G47" s="1"/>
      <c r="H47" s="11"/>
      <c r="I47" s="1"/>
      <c r="J47" s="11"/>
      <c r="K47" s="1"/>
      <c r="L47" s="11"/>
      <c r="M47" t="s">
        <v>853</v>
      </c>
      <c r="N47" s="8">
        <v>940</v>
      </c>
      <c r="O47" s="1"/>
      <c r="P47" s="11"/>
      <c r="Q47" s="1"/>
      <c r="R47" s="11"/>
    </row>
    <row r="48" spans="1:18" x14ac:dyDescent="0.25">
      <c r="A48" s="1"/>
      <c r="B48" s="11"/>
      <c r="E48" t="s">
        <v>802</v>
      </c>
      <c r="F48" s="8">
        <v>6907</v>
      </c>
      <c r="G48" s="1"/>
      <c r="H48" s="11"/>
      <c r="I48" s="1"/>
      <c r="J48" s="11"/>
      <c r="K48" s="1"/>
      <c r="L48" s="11"/>
      <c r="M48" s="1"/>
      <c r="N48" s="11"/>
      <c r="O48" s="1"/>
      <c r="P48" s="11"/>
      <c r="Q48" s="1"/>
      <c r="R48" s="11"/>
    </row>
    <row r="49" spans="5:6" x14ac:dyDescent="0.25">
      <c r="E49" t="s">
        <v>803</v>
      </c>
      <c r="F49" s="8">
        <v>4800</v>
      </c>
    </row>
    <row r="50" spans="5:6" x14ac:dyDescent="0.25">
      <c r="E50" t="s">
        <v>804</v>
      </c>
      <c r="F50" s="8">
        <v>23287</v>
      </c>
    </row>
    <row r="51" spans="5:6" x14ac:dyDescent="0.25">
      <c r="E51" t="s">
        <v>805</v>
      </c>
      <c r="F51" s="8">
        <v>2994</v>
      </c>
    </row>
    <row r="52" spans="5:6" x14ac:dyDescent="0.25">
      <c r="E52" t="s">
        <v>806</v>
      </c>
      <c r="F52" s="8">
        <v>8950</v>
      </c>
    </row>
    <row r="53" spans="5:6" x14ac:dyDescent="0.25">
      <c r="E53" t="s">
        <v>695</v>
      </c>
      <c r="F53" s="8">
        <v>2240</v>
      </c>
    </row>
    <row r="54" spans="5:6" x14ac:dyDescent="0.25">
      <c r="E54" t="s">
        <v>91</v>
      </c>
      <c r="F54" s="8">
        <v>45000</v>
      </c>
    </row>
    <row r="55" spans="5:6" x14ac:dyDescent="0.25">
      <c r="E55" t="s">
        <v>807</v>
      </c>
      <c r="F55" s="8">
        <v>10000</v>
      </c>
    </row>
    <row r="56" spans="5:6" x14ac:dyDescent="0.25">
      <c r="E56" t="s">
        <v>343</v>
      </c>
      <c r="F56" s="8">
        <v>15000</v>
      </c>
    </row>
    <row r="57" spans="5:6" x14ac:dyDescent="0.25">
      <c r="E57" t="s">
        <v>808</v>
      </c>
      <c r="F57" s="8">
        <v>8000</v>
      </c>
    </row>
    <row r="58" spans="5:6" x14ac:dyDescent="0.25">
      <c r="E58" t="s">
        <v>145</v>
      </c>
      <c r="F58" s="8">
        <v>4540</v>
      </c>
    </row>
    <row r="59" spans="5:6" x14ac:dyDescent="0.25">
      <c r="E59" t="s">
        <v>146</v>
      </c>
      <c r="F59" s="8">
        <v>7300</v>
      </c>
    </row>
    <row r="60" spans="5:6" x14ac:dyDescent="0.25">
      <c r="E60" t="s">
        <v>809</v>
      </c>
      <c r="F60" s="8">
        <v>15000</v>
      </c>
    </row>
    <row r="61" spans="5:6" x14ac:dyDescent="0.25">
      <c r="E61" t="s">
        <v>810</v>
      </c>
      <c r="F61" s="8">
        <v>2000</v>
      </c>
    </row>
    <row r="62" spans="5:6" x14ac:dyDescent="0.25">
      <c r="E62" t="s">
        <v>811</v>
      </c>
      <c r="F62" s="8">
        <v>50000</v>
      </c>
    </row>
    <row r="63" spans="5:6" x14ac:dyDescent="0.25">
      <c r="E63" t="s">
        <v>701</v>
      </c>
      <c r="F63" s="8">
        <v>17759</v>
      </c>
    </row>
    <row r="64" spans="5:6" x14ac:dyDescent="0.25">
      <c r="E64" t="s">
        <v>704</v>
      </c>
      <c r="F64" s="8">
        <v>14000</v>
      </c>
    </row>
    <row r="65" spans="5:6" x14ac:dyDescent="0.25">
      <c r="E65" t="s">
        <v>812</v>
      </c>
      <c r="F65" s="8">
        <v>14812</v>
      </c>
    </row>
    <row r="66" spans="5:6" x14ac:dyDescent="0.25">
      <c r="E66" t="s">
        <v>813</v>
      </c>
      <c r="F66" s="8">
        <v>4070</v>
      </c>
    </row>
    <row r="67" spans="5:6" x14ac:dyDescent="0.25">
      <c r="E67" t="s">
        <v>814</v>
      </c>
      <c r="F67" s="8">
        <v>12200</v>
      </c>
    </row>
    <row r="68" spans="5:6" x14ac:dyDescent="0.25">
      <c r="E68" t="s">
        <v>707</v>
      </c>
      <c r="F68" s="8">
        <v>9360</v>
      </c>
    </row>
    <row r="69" spans="5:6" x14ac:dyDescent="0.25">
      <c r="E69" t="s">
        <v>709</v>
      </c>
      <c r="F69" s="8">
        <v>7600</v>
      </c>
    </row>
    <row r="70" spans="5:6" x14ac:dyDescent="0.25">
      <c r="E70" t="s">
        <v>815</v>
      </c>
      <c r="F70" s="8">
        <v>46853</v>
      </c>
    </row>
    <row r="71" spans="5:6" x14ac:dyDescent="0.25">
      <c r="E71" t="s">
        <v>816</v>
      </c>
      <c r="F71" s="8">
        <v>7400</v>
      </c>
    </row>
    <row r="72" spans="5:6" x14ac:dyDescent="0.25">
      <c r="E72" t="s">
        <v>817</v>
      </c>
      <c r="F72" s="8">
        <v>7000</v>
      </c>
    </row>
    <row r="73" spans="5:6" x14ac:dyDescent="0.25">
      <c r="E73" t="s">
        <v>818</v>
      </c>
      <c r="F73" s="8">
        <v>4680</v>
      </c>
    </row>
    <row r="74" spans="5:6" x14ac:dyDescent="0.25">
      <c r="E74"/>
      <c r="F74" s="8"/>
    </row>
    <row r="75" spans="5:6" x14ac:dyDescent="0.25">
      <c r="E75"/>
      <c r="F75" s="8"/>
    </row>
    <row r="76" spans="5:6" x14ac:dyDescent="0.25">
      <c r="E76"/>
      <c r="F76" s="8"/>
    </row>
    <row r="77" spans="5:6" x14ac:dyDescent="0.25">
      <c r="E77"/>
      <c r="F77" s="8"/>
    </row>
    <row r="78" spans="5:6" x14ac:dyDescent="0.25">
      <c r="E78"/>
      <c r="F78" s="8"/>
    </row>
    <row r="79" spans="5:6" x14ac:dyDescent="0.25">
      <c r="E79"/>
      <c r="F79" s="8"/>
    </row>
    <row r="80" spans="5:6" x14ac:dyDescent="0.25">
      <c r="E80"/>
      <c r="F80" s="8"/>
    </row>
    <row r="81" spans="5:6" x14ac:dyDescent="0.25">
      <c r="E81"/>
      <c r="F81" s="8"/>
    </row>
    <row r="82" spans="5:6" x14ac:dyDescent="0.25">
      <c r="E82"/>
      <c r="F82" s="8"/>
    </row>
    <row r="83" spans="5:6" x14ac:dyDescent="0.25">
      <c r="E83"/>
      <c r="F83" s="8"/>
    </row>
    <row r="84" spans="5:6" x14ac:dyDescent="0.25">
      <c r="E84"/>
      <c r="F84" s="8"/>
    </row>
    <row r="85" spans="5:6" x14ac:dyDescent="0.25">
      <c r="E85"/>
      <c r="F85" s="8"/>
    </row>
    <row r="86" spans="5:6" x14ac:dyDescent="0.25">
      <c r="E86"/>
      <c r="F86" s="8"/>
    </row>
    <row r="87" spans="5:6" x14ac:dyDescent="0.25">
      <c r="E87"/>
      <c r="F87" s="8"/>
    </row>
    <row r="88" spans="5:6" x14ac:dyDescent="0.25">
      <c r="E88"/>
      <c r="F88" s="8"/>
    </row>
    <row r="89" spans="5:6" x14ac:dyDescent="0.25">
      <c r="E89"/>
      <c r="F89" s="8"/>
    </row>
    <row r="90" spans="5:6" x14ac:dyDescent="0.25">
      <c r="E90"/>
      <c r="F90" s="8"/>
    </row>
    <row r="91" spans="5:6" x14ac:dyDescent="0.25">
      <c r="E91"/>
      <c r="F91" s="8"/>
    </row>
    <row r="92" spans="5:6" x14ac:dyDescent="0.25">
      <c r="E92"/>
      <c r="F92" s="8"/>
    </row>
    <row r="93" spans="5:6" x14ac:dyDescent="0.25">
      <c r="E93"/>
      <c r="F93" s="8"/>
    </row>
    <row r="94" spans="5:6" x14ac:dyDescent="0.25">
      <c r="E94"/>
      <c r="F94" s="8"/>
    </row>
    <row r="95" spans="5:6" x14ac:dyDescent="0.25">
      <c r="E95"/>
      <c r="F95" s="8"/>
    </row>
    <row r="96" spans="5:6" x14ac:dyDescent="0.25">
      <c r="E96"/>
      <c r="F96" s="8"/>
    </row>
    <row r="97" spans="5:6" x14ac:dyDescent="0.25">
      <c r="E97"/>
      <c r="F97" s="8"/>
    </row>
    <row r="98" spans="5:6" x14ac:dyDescent="0.25">
      <c r="E98"/>
      <c r="F98" s="8"/>
    </row>
    <row r="99" spans="5:6" x14ac:dyDescent="0.25">
      <c r="E99"/>
      <c r="F99" s="8"/>
    </row>
    <row r="100" spans="5:6" x14ac:dyDescent="0.25">
      <c r="E100"/>
      <c r="F100" s="8"/>
    </row>
    <row r="101" spans="5:6" x14ac:dyDescent="0.25">
      <c r="E101"/>
      <c r="F101" s="8"/>
    </row>
  </sheetData>
  <hyperlinks>
    <hyperlink ref="B2" r:id="rId1"/>
  </hyperlinks>
  <pageMargins left="0.7" right="0.7" top="0.75" bottom="0.75" header="0.3" footer="0.3"/>
  <pageSetup paperSize="9" orientation="portrait"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58"/>
  <sheetViews>
    <sheetView topLeftCell="A13" zoomScale="55" zoomScaleNormal="55" workbookViewId="0">
      <selection activeCell="E20" sqref="E20"/>
    </sheetView>
  </sheetViews>
  <sheetFormatPr defaultRowHeight="15" x14ac:dyDescent="0.25"/>
  <cols>
    <col min="1" max="1" width="26.28515625" style="1" customWidth="1"/>
    <col min="2" max="2" width="13.28515625" style="2" customWidth="1"/>
    <col min="3" max="3" width="26.28515625" style="1" customWidth="1"/>
    <col min="4" max="4" width="13.28515625" style="2" customWidth="1"/>
    <col min="5" max="5" width="26.28515625" style="1" customWidth="1"/>
    <col min="6" max="6" width="13.28515625" style="2" customWidth="1"/>
    <col min="7" max="7" width="26.28515625" style="1" customWidth="1"/>
    <col min="8" max="8" width="13.28515625" style="2" customWidth="1"/>
    <col min="9" max="9" width="26.28515625" style="1" customWidth="1"/>
    <col min="10" max="10" width="13.28515625" style="2" customWidth="1"/>
    <col min="11" max="11" width="26.28515625" style="1" customWidth="1"/>
    <col min="12" max="12" width="13.28515625" style="2" customWidth="1"/>
    <col min="13" max="13" width="26.28515625" style="1" customWidth="1"/>
    <col min="14" max="14" width="13.28515625" style="2" customWidth="1"/>
    <col min="15" max="15" width="26.28515625" style="1" customWidth="1"/>
    <col min="16" max="16" width="13.28515625" style="2" customWidth="1"/>
    <col min="17" max="17" width="26.28515625" style="1" customWidth="1"/>
    <col min="18" max="18" width="13.28515625" style="2" customWidth="1"/>
    <col min="19" max="19" width="26.28515625" style="1" customWidth="1"/>
    <col min="20" max="20" width="13.28515625" style="2" customWidth="1"/>
    <col min="21" max="21" width="26.28515625" style="1" customWidth="1"/>
    <col min="22" max="22" width="13.28515625" style="2" customWidth="1"/>
    <col min="23" max="23" width="26.28515625" style="1" customWidth="1"/>
    <col min="24" max="24" width="13.28515625" style="2" customWidth="1"/>
    <col min="25" max="25" width="26.28515625" style="1" customWidth="1"/>
    <col min="26" max="26" width="13.28515625" style="2" customWidth="1"/>
    <col min="27" max="27" width="26.28515625" style="1" customWidth="1"/>
    <col min="28" max="28" width="13.28515625" style="2" customWidth="1"/>
    <col min="29" max="29" width="26.28515625" customWidth="1"/>
    <col min="30" max="30" width="13.28515625" customWidth="1"/>
  </cols>
  <sheetData>
    <row r="1" spans="1:28" x14ac:dyDescent="0.25">
      <c r="A1" s="25" t="s">
        <v>1013</v>
      </c>
      <c r="B1" s="34"/>
      <c r="C1" s="25"/>
      <c r="D1" s="34"/>
      <c r="E1" s="44"/>
      <c r="F1" s="45"/>
      <c r="G1" s="44"/>
      <c r="H1" s="45"/>
      <c r="I1" s="44"/>
    </row>
    <row r="2" spans="1:28" x14ac:dyDescent="0.25">
      <c r="A2" s="1" t="s">
        <v>9</v>
      </c>
      <c r="B2" s="23" t="s">
        <v>1012</v>
      </c>
      <c r="F2" s="23" t="s">
        <v>1001</v>
      </c>
    </row>
    <row r="3" spans="1:28" x14ac:dyDescent="0.25">
      <c r="A3" s="3" t="s">
        <v>8</v>
      </c>
      <c r="C3" s="3" t="s">
        <v>0</v>
      </c>
      <c r="E3" s="3" t="s">
        <v>3</v>
      </c>
      <c r="G3" s="3" t="s">
        <v>1</v>
      </c>
      <c r="I3" s="3" t="s">
        <v>12</v>
      </c>
      <c r="K3" s="3" t="s">
        <v>13</v>
      </c>
      <c r="M3" s="3" t="s">
        <v>4</v>
      </c>
      <c r="O3" s="3" t="s">
        <v>6</v>
      </c>
      <c r="Q3" s="3" t="s">
        <v>7</v>
      </c>
      <c r="S3" s="3" t="s">
        <v>10</v>
      </c>
      <c r="U3" s="3" t="s">
        <v>14</v>
      </c>
      <c r="W3" s="3" t="s">
        <v>11</v>
      </c>
      <c r="Y3" s="3" t="s">
        <v>5</v>
      </c>
      <c r="AA3" s="3" t="s">
        <v>15</v>
      </c>
    </row>
    <row r="4" spans="1:28" x14ac:dyDescent="0.25">
      <c r="B4" s="15">
        <f>D4+F4+H4+J4+L4+N4+P4+R4+T4+V4+X4+Z4+AB4</f>
        <v>8502145.7749999985</v>
      </c>
      <c r="C4" s="1">
        <v>18</v>
      </c>
      <c r="D4" s="34">
        <f>SUM(D7:D32)</f>
        <v>5119479.7749999994</v>
      </c>
      <c r="E4" s="1">
        <v>8</v>
      </c>
      <c r="F4" s="34">
        <f>SUM(F7:F15)</f>
        <v>539000</v>
      </c>
      <c r="G4" s="1">
        <v>53</v>
      </c>
      <c r="H4" s="34">
        <f>SUM(H6:H58)</f>
        <v>728418</v>
      </c>
      <c r="J4" s="5">
        <v>1290000</v>
      </c>
      <c r="L4" s="34">
        <f>SUM(L7:L17)</f>
        <v>178248</v>
      </c>
      <c r="N4" s="2">
        <f>SUM(N6:N30)</f>
        <v>11000</v>
      </c>
      <c r="P4" s="5">
        <v>145000</v>
      </c>
      <c r="R4" s="5">
        <v>340000</v>
      </c>
      <c r="T4" s="5">
        <v>30000</v>
      </c>
      <c r="V4" s="5">
        <v>50000</v>
      </c>
      <c r="X4" s="5">
        <v>45000</v>
      </c>
      <c r="Z4" s="5">
        <v>15000</v>
      </c>
      <c r="AB4" s="5">
        <v>11000</v>
      </c>
    </row>
    <row r="5" spans="1:28" s="6" customFormat="1" x14ac:dyDescent="0.25">
      <c r="A5" s="7" t="s">
        <v>2</v>
      </c>
      <c r="B5" s="15">
        <f>D5+F5+H5+J5+L5+N5+P5+R5+T5+V5+X5+Z5+AB5</f>
        <v>8711000</v>
      </c>
      <c r="C5" s="4" t="s">
        <v>2</v>
      </c>
      <c r="D5" s="5">
        <v>5300000</v>
      </c>
      <c r="E5" s="4" t="s">
        <v>2</v>
      </c>
      <c r="F5" s="5">
        <v>550000</v>
      </c>
      <c r="G5" s="4" t="s">
        <v>111</v>
      </c>
      <c r="H5" s="5">
        <v>830000</v>
      </c>
      <c r="I5" s="4" t="s">
        <v>2</v>
      </c>
      <c r="J5" s="5">
        <v>1290000</v>
      </c>
      <c r="K5" s="4" t="s">
        <v>2</v>
      </c>
      <c r="L5" s="5">
        <v>80000</v>
      </c>
      <c r="M5" s="4" t="s">
        <v>2</v>
      </c>
      <c r="N5" s="5">
        <v>25000</v>
      </c>
      <c r="O5" s="4" t="s">
        <v>2</v>
      </c>
      <c r="P5" s="5">
        <v>145000</v>
      </c>
      <c r="Q5" s="4" t="s">
        <v>111</v>
      </c>
      <c r="R5" s="5">
        <v>340000</v>
      </c>
      <c r="S5" s="4" t="s">
        <v>2</v>
      </c>
      <c r="T5" s="5">
        <v>30000</v>
      </c>
      <c r="U5" s="4" t="s">
        <v>111</v>
      </c>
      <c r="V5" s="5">
        <v>50000</v>
      </c>
      <c r="W5" s="4" t="s">
        <v>2</v>
      </c>
      <c r="X5" s="5">
        <v>45000</v>
      </c>
      <c r="Y5" s="4" t="s">
        <v>2</v>
      </c>
      <c r="Z5" s="5">
        <v>15000</v>
      </c>
      <c r="AA5" s="4" t="s">
        <v>2</v>
      </c>
      <c r="AB5" s="5">
        <v>11000</v>
      </c>
    </row>
    <row r="6" spans="1:28" x14ac:dyDescent="0.25">
      <c r="G6" t="s">
        <v>950</v>
      </c>
      <c r="H6" s="8">
        <v>8276</v>
      </c>
    </row>
    <row r="7" spans="1:28" x14ac:dyDescent="0.25">
      <c r="C7" s="12" t="s">
        <v>21</v>
      </c>
      <c r="D7" s="33">
        <v>160200</v>
      </c>
      <c r="E7" s="29" t="s">
        <v>648</v>
      </c>
      <c r="F7" s="30">
        <v>70000</v>
      </c>
      <c r="G7" t="s">
        <v>951</v>
      </c>
      <c r="H7" s="8">
        <v>13109</v>
      </c>
      <c r="K7" s="29" t="s">
        <v>593</v>
      </c>
      <c r="L7" s="30">
        <v>18000</v>
      </c>
      <c r="M7" s="29" t="s">
        <v>983</v>
      </c>
      <c r="N7" s="30">
        <v>2000</v>
      </c>
    </row>
    <row r="8" spans="1:28" x14ac:dyDescent="0.25">
      <c r="C8" s="12" t="s">
        <v>30</v>
      </c>
      <c r="D8" s="20">
        <f>108140*1.025</f>
        <v>110843.49999999999</v>
      </c>
      <c r="E8" s="29" t="s">
        <v>992</v>
      </c>
      <c r="F8" s="30">
        <v>90000</v>
      </c>
      <c r="G8" t="s">
        <v>24</v>
      </c>
      <c r="H8" s="8">
        <v>13500</v>
      </c>
      <c r="K8" s="31" t="s">
        <v>988</v>
      </c>
      <c r="L8" s="32">
        <v>5000</v>
      </c>
      <c r="M8" s="29" t="s">
        <v>984</v>
      </c>
      <c r="N8" s="30">
        <v>2000</v>
      </c>
    </row>
    <row r="9" spans="1:28" x14ac:dyDescent="0.25">
      <c r="C9" s="12" t="s">
        <v>435</v>
      </c>
      <c r="D9" s="20">
        <f>322878*1.025</f>
        <v>330949.94999999995</v>
      </c>
      <c r="E9" s="29" t="s">
        <v>993</v>
      </c>
      <c r="F9" s="30">
        <v>43000</v>
      </c>
      <c r="G9" t="s">
        <v>118</v>
      </c>
      <c r="H9" s="8">
        <v>7818</v>
      </c>
      <c r="K9" s="31" t="s">
        <v>425</v>
      </c>
      <c r="L9" s="32">
        <v>102500</v>
      </c>
      <c r="M9" s="29" t="s">
        <v>985</v>
      </c>
      <c r="N9" s="30">
        <v>2000</v>
      </c>
    </row>
    <row r="10" spans="1:28" x14ac:dyDescent="0.25">
      <c r="C10" s="12" t="s">
        <v>43</v>
      </c>
      <c r="D10" s="20">
        <f>179500*1.025</f>
        <v>183987.49999999997</v>
      </c>
      <c r="E10" s="29" t="s">
        <v>599</v>
      </c>
      <c r="F10" s="30">
        <v>47250</v>
      </c>
      <c r="G10" t="s">
        <v>890</v>
      </c>
      <c r="H10" s="8">
        <v>18724</v>
      </c>
      <c r="K10" s="29" t="s">
        <v>989</v>
      </c>
      <c r="L10" s="30">
        <v>9800</v>
      </c>
      <c r="M10" s="29" t="s">
        <v>986</v>
      </c>
      <c r="N10" s="30">
        <v>2000</v>
      </c>
    </row>
    <row r="11" spans="1:28" x14ac:dyDescent="0.25">
      <c r="C11" s="12" t="s">
        <v>45</v>
      </c>
      <c r="D11" s="30">
        <v>712900</v>
      </c>
      <c r="E11" s="29" t="s">
        <v>887</v>
      </c>
      <c r="F11" s="30">
        <v>43000</v>
      </c>
      <c r="G11" t="s">
        <v>891</v>
      </c>
      <c r="H11" s="8">
        <v>40000</v>
      </c>
      <c r="K11" s="31" t="s">
        <v>506</v>
      </c>
      <c r="L11" s="32">
        <v>8800</v>
      </c>
      <c r="M11" s="29" t="s">
        <v>987</v>
      </c>
      <c r="N11" s="30">
        <v>3000</v>
      </c>
    </row>
    <row r="12" spans="1:28" x14ac:dyDescent="0.25">
      <c r="C12" s="12" t="s">
        <v>47</v>
      </c>
      <c r="D12" s="20">
        <f>102500*1.025</f>
        <v>105062.49999999999</v>
      </c>
      <c r="E12" s="29" t="s">
        <v>994</v>
      </c>
      <c r="F12" s="30">
        <v>80500</v>
      </c>
      <c r="G12" t="s">
        <v>952</v>
      </c>
      <c r="H12" s="8">
        <v>3000</v>
      </c>
      <c r="K12" s="31" t="s">
        <v>990</v>
      </c>
      <c r="L12" s="32">
        <v>22148</v>
      </c>
      <c r="N12" s="30"/>
    </row>
    <row r="13" spans="1:28" x14ac:dyDescent="0.25">
      <c r="C13" s="12" t="s">
        <v>48</v>
      </c>
      <c r="D13" s="20">
        <f>319140*1.025</f>
        <v>327118.5</v>
      </c>
      <c r="E13" s="29" t="s">
        <v>95</v>
      </c>
      <c r="F13" s="30">
        <v>82500</v>
      </c>
      <c r="G13" t="s">
        <v>982</v>
      </c>
      <c r="H13" s="8">
        <v>4370</v>
      </c>
      <c r="K13" s="29" t="s">
        <v>991</v>
      </c>
      <c r="L13" s="30">
        <v>12000</v>
      </c>
      <c r="N13" s="30"/>
    </row>
    <row r="14" spans="1:28" x14ac:dyDescent="0.25">
      <c r="C14" s="12" t="s">
        <v>54</v>
      </c>
      <c r="D14" s="20">
        <f>194860*1.025</f>
        <v>199731.49999999997</v>
      </c>
      <c r="E14" s="29" t="s">
        <v>995</v>
      </c>
      <c r="F14" s="30">
        <v>60000</v>
      </c>
      <c r="G14" t="s">
        <v>953</v>
      </c>
      <c r="H14" s="8">
        <v>18898</v>
      </c>
      <c r="N14" s="30"/>
    </row>
    <row r="15" spans="1:28" x14ac:dyDescent="0.25">
      <c r="C15" s="12" t="s">
        <v>883</v>
      </c>
      <c r="D15" s="30">
        <v>280000</v>
      </c>
      <c r="E15" s="1" t="s">
        <v>636</v>
      </c>
      <c r="F15" s="9">
        <v>22750</v>
      </c>
      <c r="G15" t="s">
        <v>893</v>
      </c>
      <c r="H15" s="8">
        <v>8770</v>
      </c>
    </row>
    <row r="16" spans="1:28" x14ac:dyDescent="0.25">
      <c r="C16" s="12" t="s">
        <v>885</v>
      </c>
      <c r="D16" s="20">
        <f>252883*1.025</f>
        <v>259205.07499999998</v>
      </c>
      <c r="G16" t="s">
        <v>40</v>
      </c>
      <c r="H16" s="8">
        <v>10112</v>
      </c>
    </row>
    <row r="17" spans="3:8" x14ac:dyDescent="0.25">
      <c r="C17" s="12" t="s">
        <v>89</v>
      </c>
      <c r="D17" s="30">
        <v>190000</v>
      </c>
      <c r="G17" t="s">
        <v>44</v>
      </c>
      <c r="H17" s="8">
        <v>14666</v>
      </c>
    </row>
    <row r="18" spans="3:8" x14ac:dyDescent="0.25">
      <c r="C18" s="12" t="s">
        <v>92</v>
      </c>
      <c r="D18" s="20">
        <f>307500*1.025</f>
        <v>315187.5</v>
      </c>
      <c r="G18" t="s">
        <v>921</v>
      </c>
      <c r="H18" s="8">
        <v>33000</v>
      </c>
    </row>
    <row r="19" spans="3:8" x14ac:dyDescent="0.25">
      <c r="C19" s="12" t="s">
        <v>104</v>
      </c>
      <c r="D19" s="20">
        <f>772820*1.025</f>
        <v>792140.49999999988</v>
      </c>
      <c r="G19" t="s">
        <v>954</v>
      </c>
      <c r="H19" s="8">
        <v>25000</v>
      </c>
    </row>
    <row r="20" spans="3:8" x14ac:dyDescent="0.25">
      <c r="C20" s="12" t="s">
        <v>107</v>
      </c>
      <c r="D20" s="20">
        <f>415640*1.025</f>
        <v>426030.99999999994</v>
      </c>
      <c r="G20" t="s">
        <v>955</v>
      </c>
      <c r="H20" s="8">
        <v>11100</v>
      </c>
    </row>
    <row r="21" spans="3:8" x14ac:dyDescent="0.25">
      <c r="C21" s="12" t="s">
        <v>108</v>
      </c>
      <c r="D21" s="20">
        <f>81670*1.025</f>
        <v>83711.75</v>
      </c>
      <c r="G21" t="s">
        <v>956</v>
      </c>
      <c r="H21" s="8">
        <v>4206</v>
      </c>
    </row>
    <row r="22" spans="3:8" x14ac:dyDescent="0.25">
      <c r="C22" t="s">
        <v>884</v>
      </c>
      <c r="D22" s="20">
        <f>231620*1.025</f>
        <v>237410.49999999997</v>
      </c>
      <c r="G22" t="s">
        <v>957</v>
      </c>
      <c r="H22" s="8">
        <v>1600</v>
      </c>
    </row>
    <row r="23" spans="3:8" x14ac:dyDescent="0.25">
      <c r="C23" s="1" t="s">
        <v>886</v>
      </c>
      <c r="D23" s="30">
        <v>262500</v>
      </c>
      <c r="G23" t="s">
        <v>958</v>
      </c>
      <c r="H23" s="8">
        <v>19500</v>
      </c>
    </row>
    <row r="24" spans="3:8" x14ac:dyDescent="0.25">
      <c r="C24" s="1" t="s">
        <v>399</v>
      </c>
      <c r="D24" s="30">
        <v>142500</v>
      </c>
      <c r="G24" t="s">
        <v>959</v>
      </c>
      <c r="H24" s="8">
        <v>6978</v>
      </c>
    </row>
    <row r="25" spans="3:8" x14ac:dyDescent="0.25">
      <c r="G25" t="s">
        <v>898</v>
      </c>
      <c r="H25" s="8">
        <v>5870</v>
      </c>
    </row>
    <row r="26" spans="3:8" x14ac:dyDescent="0.25">
      <c r="G26" t="s">
        <v>960</v>
      </c>
      <c r="H26" s="8">
        <v>5600</v>
      </c>
    </row>
    <row r="27" spans="3:8" x14ac:dyDescent="0.25">
      <c r="G27" t="s">
        <v>613</v>
      </c>
      <c r="H27" s="8">
        <v>35000</v>
      </c>
    </row>
    <row r="28" spans="3:8" x14ac:dyDescent="0.25">
      <c r="G28" t="s">
        <v>961</v>
      </c>
      <c r="H28" s="8">
        <v>7192</v>
      </c>
    </row>
    <row r="29" spans="3:8" x14ac:dyDescent="0.25">
      <c r="G29" t="s">
        <v>962</v>
      </c>
      <c r="H29" s="8">
        <v>37903</v>
      </c>
    </row>
    <row r="30" spans="3:8" x14ac:dyDescent="0.25">
      <c r="G30" t="s">
        <v>963</v>
      </c>
      <c r="H30" s="8">
        <v>15000</v>
      </c>
    </row>
    <row r="31" spans="3:8" x14ac:dyDescent="0.25">
      <c r="G31" t="s">
        <v>964</v>
      </c>
      <c r="H31" s="8">
        <v>4461</v>
      </c>
    </row>
    <row r="32" spans="3:8" x14ac:dyDescent="0.25">
      <c r="G32" t="s">
        <v>965</v>
      </c>
      <c r="H32" s="8">
        <v>14504</v>
      </c>
    </row>
    <row r="33" spans="7:8" x14ac:dyDescent="0.25">
      <c r="G33" t="s">
        <v>937</v>
      </c>
      <c r="H33" s="8">
        <v>6097</v>
      </c>
    </row>
    <row r="34" spans="7:8" x14ac:dyDescent="0.25">
      <c r="G34" t="s">
        <v>495</v>
      </c>
      <c r="H34" s="8">
        <v>8559</v>
      </c>
    </row>
    <row r="35" spans="7:8" x14ac:dyDescent="0.25">
      <c r="G35" t="s">
        <v>966</v>
      </c>
      <c r="H35" s="8">
        <v>3600</v>
      </c>
    </row>
    <row r="36" spans="7:8" x14ac:dyDescent="0.25">
      <c r="G36" t="s">
        <v>967</v>
      </c>
      <c r="H36" s="8">
        <v>15180</v>
      </c>
    </row>
    <row r="37" spans="7:8" x14ac:dyDescent="0.25">
      <c r="G37" t="s">
        <v>968</v>
      </c>
      <c r="H37" s="8">
        <v>2436</v>
      </c>
    </row>
    <row r="38" spans="7:8" x14ac:dyDescent="0.25">
      <c r="G38" t="s">
        <v>969</v>
      </c>
      <c r="H38" s="8">
        <v>10100</v>
      </c>
    </row>
    <row r="39" spans="7:8" x14ac:dyDescent="0.25">
      <c r="G39" t="s">
        <v>970</v>
      </c>
      <c r="H39" s="8">
        <v>12000</v>
      </c>
    </row>
    <row r="40" spans="7:8" x14ac:dyDescent="0.25">
      <c r="G40" t="s">
        <v>567</v>
      </c>
      <c r="H40" s="8">
        <v>19400</v>
      </c>
    </row>
    <row r="41" spans="7:8" x14ac:dyDescent="0.25">
      <c r="G41" t="s">
        <v>971</v>
      </c>
      <c r="H41" s="8">
        <v>27920</v>
      </c>
    </row>
    <row r="42" spans="7:8" x14ac:dyDescent="0.25">
      <c r="G42" t="s">
        <v>972</v>
      </c>
      <c r="H42" s="8">
        <v>10227</v>
      </c>
    </row>
    <row r="43" spans="7:8" x14ac:dyDescent="0.25">
      <c r="G43" t="s">
        <v>973</v>
      </c>
      <c r="H43" s="8">
        <v>8824</v>
      </c>
    </row>
    <row r="44" spans="7:8" x14ac:dyDescent="0.25">
      <c r="G44" t="s">
        <v>974</v>
      </c>
      <c r="H44" s="8">
        <v>26675</v>
      </c>
    </row>
    <row r="45" spans="7:8" x14ac:dyDescent="0.25">
      <c r="G45" t="s">
        <v>975</v>
      </c>
      <c r="H45" s="8">
        <v>6760</v>
      </c>
    </row>
    <row r="46" spans="7:8" x14ac:dyDescent="0.25">
      <c r="G46" t="s">
        <v>976</v>
      </c>
      <c r="H46" s="8">
        <v>8300</v>
      </c>
    </row>
    <row r="47" spans="7:8" x14ac:dyDescent="0.25">
      <c r="G47" t="s">
        <v>977</v>
      </c>
      <c r="H47" s="8">
        <v>29698</v>
      </c>
    </row>
    <row r="48" spans="7:8" x14ac:dyDescent="0.25">
      <c r="G48" t="s">
        <v>912</v>
      </c>
      <c r="H48" s="8">
        <v>19780</v>
      </c>
    </row>
    <row r="49" spans="7:8" x14ac:dyDescent="0.25">
      <c r="G49" t="s">
        <v>482</v>
      </c>
      <c r="H49" s="8">
        <v>3586</v>
      </c>
    </row>
    <row r="50" spans="7:8" x14ac:dyDescent="0.25">
      <c r="G50" t="s">
        <v>165</v>
      </c>
      <c r="H50" s="8">
        <v>10000</v>
      </c>
    </row>
    <row r="51" spans="7:8" x14ac:dyDescent="0.25">
      <c r="G51" t="s">
        <v>918</v>
      </c>
      <c r="H51" s="8">
        <v>21380</v>
      </c>
    </row>
    <row r="52" spans="7:8" x14ac:dyDescent="0.25">
      <c r="G52" t="s">
        <v>978</v>
      </c>
      <c r="H52" s="8">
        <v>28387</v>
      </c>
    </row>
    <row r="53" spans="7:8" x14ac:dyDescent="0.25">
      <c r="G53" t="s">
        <v>315</v>
      </c>
      <c r="H53" s="8">
        <v>12346</v>
      </c>
    </row>
    <row r="54" spans="7:8" x14ac:dyDescent="0.25">
      <c r="G54" t="s">
        <v>710</v>
      </c>
      <c r="H54" s="8">
        <v>3500</v>
      </c>
    </row>
    <row r="55" spans="7:8" x14ac:dyDescent="0.25">
      <c r="G55" t="s">
        <v>403</v>
      </c>
      <c r="H55" s="8">
        <v>10286</v>
      </c>
    </row>
    <row r="56" spans="7:8" x14ac:dyDescent="0.25">
      <c r="G56" t="s">
        <v>979</v>
      </c>
      <c r="H56" s="8">
        <v>7500</v>
      </c>
    </row>
    <row r="57" spans="7:8" x14ac:dyDescent="0.25">
      <c r="G57" t="s">
        <v>980</v>
      </c>
      <c r="H57" s="8">
        <v>15547</v>
      </c>
    </row>
    <row r="58" spans="7:8" x14ac:dyDescent="0.25">
      <c r="G58" t="s">
        <v>981</v>
      </c>
      <c r="H58" s="8">
        <v>12173</v>
      </c>
    </row>
  </sheetData>
  <hyperlinks>
    <hyperlink ref="F2" r:id="rId1"/>
  </hyperlinks>
  <pageMargins left="0.25" right="0.25" top="0.75" bottom="0.75" header="0.3" footer="0.3"/>
  <pageSetup paperSize="9" scale="58" fitToWidth="0"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F55"/>
  <sheetViews>
    <sheetView zoomScale="85" zoomScaleNormal="85" workbookViewId="0">
      <selection activeCell="F15" sqref="F15"/>
    </sheetView>
  </sheetViews>
  <sheetFormatPr defaultRowHeight="15" x14ac:dyDescent="0.25"/>
  <cols>
    <col min="1" max="1" width="26.28515625" style="1" customWidth="1"/>
    <col min="2" max="2" width="13.28515625" style="2" customWidth="1"/>
    <col min="3" max="3" width="26.28515625" style="1" customWidth="1"/>
    <col min="4" max="4" width="13.28515625" style="2" customWidth="1"/>
    <col min="5" max="5" width="26.28515625" style="1" customWidth="1"/>
    <col min="6" max="6" width="13.28515625" style="2" customWidth="1"/>
    <col min="7" max="7" width="26.28515625" style="1" customWidth="1"/>
    <col min="8" max="8" width="13.28515625" style="2" customWidth="1"/>
    <col min="9" max="9" width="26.28515625" style="1" customWidth="1"/>
    <col min="10" max="10" width="13.28515625" style="2" customWidth="1"/>
    <col min="11" max="11" width="26.28515625" style="1" customWidth="1"/>
    <col min="12" max="12" width="13.28515625" style="2" customWidth="1"/>
    <col min="13" max="13" width="26.28515625" style="1" customWidth="1"/>
    <col min="14" max="14" width="13.28515625" style="2" customWidth="1"/>
    <col min="15" max="15" width="26.28515625" style="1" customWidth="1"/>
    <col min="16" max="16" width="13.28515625" style="2" customWidth="1"/>
    <col min="17" max="17" width="26.28515625" style="1" customWidth="1"/>
    <col min="18" max="18" width="13.28515625" style="2" customWidth="1"/>
    <col min="19" max="19" width="26.28515625" style="1" customWidth="1"/>
    <col min="20" max="20" width="13.28515625" style="2" customWidth="1"/>
    <col min="21" max="21" width="26.28515625" style="1" customWidth="1"/>
    <col min="22" max="22" width="13.28515625" style="2" customWidth="1"/>
    <col min="23" max="23" width="26.28515625" style="1" customWidth="1"/>
    <col min="24" max="24" width="13.28515625" style="2" customWidth="1"/>
    <col min="25" max="25" width="26.28515625" style="1" customWidth="1"/>
    <col min="26" max="26" width="13.28515625" style="2" customWidth="1"/>
    <col min="27" max="27" width="26.28515625" style="1" customWidth="1"/>
    <col min="28" max="28" width="13.28515625" style="2" customWidth="1"/>
    <col min="29" max="29" width="26.28515625" style="1" customWidth="1"/>
    <col min="30" max="30" width="13.28515625" style="2" customWidth="1"/>
    <col min="31" max="31" width="26.28515625" style="1" customWidth="1"/>
    <col min="32" max="32" width="13.28515625" style="2" customWidth="1"/>
    <col min="33" max="33" width="26.28515625" customWidth="1"/>
    <col min="34" max="34" width="13.28515625" customWidth="1"/>
  </cols>
  <sheetData>
    <row r="2" spans="1:32" x14ac:dyDescent="0.25">
      <c r="A2" s="1" t="s">
        <v>16</v>
      </c>
      <c r="B2" s="23" t="s">
        <v>882</v>
      </c>
    </row>
    <row r="3" spans="1:32" x14ac:dyDescent="0.25">
      <c r="A3" s="3" t="s">
        <v>8</v>
      </c>
      <c r="C3" s="3" t="s">
        <v>0</v>
      </c>
      <c r="E3" s="3" t="s">
        <v>3</v>
      </c>
      <c r="G3" s="3" t="s">
        <v>1</v>
      </c>
      <c r="I3" s="3" t="s">
        <v>12</v>
      </c>
      <c r="K3" s="3" t="s">
        <v>13</v>
      </c>
      <c r="M3" s="3" t="s">
        <v>4</v>
      </c>
      <c r="O3" s="3" t="s">
        <v>6</v>
      </c>
      <c r="Q3" s="3" t="s">
        <v>7</v>
      </c>
      <c r="S3" s="3" t="s">
        <v>25</v>
      </c>
      <c r="U3" s="3" t="s">
        <v>10</v>
      </c>
      <c r="W3" s="3" t="s">
        <v>14</v>
      </c>
      <c r="Y3" s="3" t="s">
        <v>935</v>
      </c>
      <c r="AA3" s="3" t="s">
        <v>11</v>
      </c>
      <c r="AC3" s="3" t="s">
        <v>5</v>
      </c>
      <c r="AE3" s="3" t="s">
        <v>15</v>
      </c>
    </row>
    <row r="4" spans="1:32" x14ac:dyDescent="0.25">
      <c r="C4" s="1">
        <v>19</v>
      </c>
      <c r="E4" s="1">
        <v>8</v>
      </c>
      <c r="G4" s="1">
        <v>49</v>
      </c>
      <c r="M4" s="1">
        <v>16</v>
      </c>
    </row>
    <row r="5" spans="1:32" s="6" customFormat="1" x14ac:dyDescent="0.25">
      <c r="A5" s="7" t="s">
        <v>2</v>
      </c>
      <c r="B5" s="5">
        <f>D5+F5+H5+J5+L5+N5+P5+R5+V5+X5+AB5+AD5+AF5+T5+Z5</f>
        <v>8484891</v>
      </c>
      <c r="C5" s="4" t="s">
        <v>2</v>
      </c>
      <c r="D5" s="15">
        <f>SUM(D7:D48)</f>
        <v>4685406</v>
      </c>
      <c r="E5" s="4" t="s">
        <v>2</v>
      </c>
      <c r="F5" s="15">
        <f>SUM(F7:F48)</f>
        <v>620225</v>
      </c>
      <c r="G5" s="4" t="s">
        <v>2</v>
      </c>
      <c r="H5" s="15">
        <f>SUM(H7:H56)</f>
        <v>717196</v>
      </c>
      <c r="I5" s="4" t="s">
        <v>2</v>
      </c>
      <c r="J5" s="15">
        <f>SUM(J7:J48)</f>
        <v>1306125</v>
      </c>
      <c r="K5" s="4" t="s">
        <v>2</v>
      </c>
      <c r="L5" s="15">
        <f>SUM(L7:L48)</f>
        <v>261998</v>
      </c>
      <c r="M5" s="4" t="s">
        <v>2</v>
      </c>
      <c r="N5" s="15">
        <f>SUM(N7:N48)</f>
        <v>28262</v>
      </c>
      <c r="O5" s="4" t="s">
        <v>2</v>
      </c>
      <c r="P5" s="15">
        <f>SUM(P7:P48)</f>
        <v>142000</v>
      </c>
      <c r="Q5" s="4" t="s">
        <v>2</v>
      </c>
      <c r="R5" s="15">
        <f>SUM(R7:R48)</f>
        <v>480091</v>
      </c>
      <c r="S5" s="4" t="s">
        <v>2</v>
      </c>
      <c r="T5" s="15">
        <f>SUM(T7:T48)</f>
        <v>5000</v>
      </c>
      <c r="U5" s="4" t="s">
        <v>2</v>
      </c>
      <c r="V5" s="15">
        <f>SUM(V7:V48)</f>
        <v>20000</v>
      </c>
      <c r="W5" s="4" t="s">
        <v>111</v>
      </c>
      <c r="X5" s="15">
        <f>SUM(X7:X48)</f>
        <v>60000</v>
      </c>
      <c r="Y5" s="4" t="s">
        <v>111</v>
      </c>
      <c r="Z5" s="15">
        <f>SUM(Z7:Z48)</f>
        <v>94588</v>
      </c>
      <c r="AA5" s="4" t="s">
        <v>111</v>
      </c>
      <c r="AB5" s="15">
        <f>SUM(AB7:AB48)</f>
        <v>44000</v>
      </c>
      <c r="AC5" s="4" t="s">
        <v>2</v>
      </c>
      <c r="AD5" s="15">
        <f>SUM(AD7:AD48)</f>
        <v>10000</v>
      </c>
      <c r="AE5" s="4" t="s">
        <v>2</v>
      </c>
      <c r="AF5" s="15">
        <f>SUM(AF7:AF48)</f>
        <v>10000</v>
      </c>
    </row>
    <row r="7" spans="1:32" x14ac:dyDescent="0.25">
      <c r="C7" s="12" t="s">
        <v>21</v>
      </c>
      <c r="D7" s="8">
        <v>138760</v>
      </c>
      <c r="E7" t="s">
        <v>32</v>
      </c>
      <c r="F7" s="8">
        <v>41000</v>
      </c>
      <c r="G7" t="s">
        <v>281</v>
      </c>
      <c r="H7" s="8">
        <v>24990</v>
      </c>
      <c r="I7" t="s">
        <v>34</v>
      </c>
      <c r="J7" s="8">
        <v>1306125</v>
      </c>
      <c r="K7" t="s">
        <v>48</v>
      </c>
      <c r="L7" s="8">
        <v>205000</v>
      </c>
      <c r="M7" t="s">
        <v>906</v>
      </c>
      <c r="N7" s="8">
        <v>2000</v>
      </c>
      <c r="O7" t="s">
        <v>643</v>
      </c>
      <c r="P7" s="8">
        <v>21000</v>
      </c>
      <c r="Q7" t="s">
        <v>183</v>
      </c>
      <c r="R7" s="8">
        <v>71572</v>
      </c>
      <c r="S7" t="s">
        <v>933</v>
      </c>
      <c r="T7" s="8">
        <v>5000</v>
      </c>
      <c r="U7" t="s">
        <v>329</v>
      </c>
      <c r="V7" s="8">
        <v>20000</v>
      </c>
      <c r="W7" t="s">
        <v>939</v>
      </c>
      <c r="X7" s="8">
        <v>10000</v>
      </c>
      <c r="Y7" t="s">
        <v>936</v>
      </c>
      <c r="Z7" s="8">
        <v>20000</v>
      </c>
      <c r="AA7" t="s">
        <v>931</v>
      </c>
      <c r="AB7" s="8">
        <v>44000</v>
      </c>
      <c r="AC7" t="s">
        <v>930</v>
      </c>
      <c r="AD7" s="8">
        <v>10000</v>
      </c>
      <c r="AE7" t="s">
        <v>932</v>
      </c>
      <c r="AF7" s="8">
        <v>10000</v>
      </c>
    </row>
    <row r="8" spans="1:32" x14ac:dyDescent="0.25">
      <c r="C8" s="12" t="s">
        <v>30</v>
      </c>
      <c r="D8" s="8">
        <v>108140</v>
      </c>
      <c r="E8" t="s">
        <v>648</v>
      </c>
      <c r="F8" s="8">
        <v>68675</v>
      </c>
      <c r="G8" t="s">
        <v>195</v>
      </c>
      <c r="H8" s="8">
        <v>6713</v>
      </c>
      <c r="K8" t="s">
        <v>941</v>
      </c>
      <c r="L8" s="8">
        <v>38344</v>
      </c>
      <c r="M8" t="s">
        <v>921</v>
      </c>
      <c r="N8" s="8">
        <v>1600</v>
      </c>
      <c r="O8" t="s">
        <v>821</v>
      </c>
      <c r="P8" s="8">
        <v>45000</v>
      </c>
      <c r="Q8" t="s">
        <v>183</v>
      </c>
      <c r="R8" s="8">
        <v>171165</v>
      </c>
      <c r="W8" t="s">
        <v>821</v>
      </c>
      <c r="X8" s="8">
        <v>10000</v>
      </c>
      <c r="Y8" t="s">
        <v>937</v>
      </c>
      <c r="Z8" s="8">
        <v>20000</v>
      </c>
    </row>
    <row r="9" spans="1:32" x14ac:dyDescent="0.25">
      <c r="C9" s="12" t="s">
        <v>435</v>
      </c>
      <c r="D9" s="8">
        <v>322878</v>
      </c>
      <c r="E9" t="s">
        <v>599</v>
      </c>
      <c r="F9" s="8">
        <v>46125</v>
      </c>
      <c r="G9" t="s">
        <v>890</v>
      </c>
      <c r="H9" s="8">
        <v>15600</v>
      </c>
      <c r="K9" t="s">
        <v>942</v>
      </c>
      <c r="L9" s="8">
        <v>18654</v>
      </c>
      <c r="M9" t="s">
        <v>922</v>
      </c>
      <c r="N9" s="8">
        <v>2000</v>
      </c>
      <c r="O9" t="s">
        <v>934</v>
      </c>
      <c r="P9" s="8">
        <v>31000</v>
      </c>
      <c r="Q9" s="1" t="s">
        <v>184</v>
      </c>
      <c r="R9" s="8">
        <v>172330</v>
      </c>
      <c r="W9" t="s">
        <v>435</v>
      </c>
      <c r="X9" s="8">
        <v>10000</v>
      </c>
      <c r="Y9" t="s">
        <v>381</v>
      </c>
      <c r="Z9" s="8">
        <v>20000</v>
      </c>
    </row>
    <row r="10" spans="1:32" x14ac:dyDescent="0.25">
      <c r="C10" s="12" t="s">
        <v>43</v>
      </c>
      <c r="D10" s="8">
        <v>179500</v>
      </c>
      <c r="E10" t="s">
        <v>887</v>
      </c>
      <c r="F10" s="8">
        <v>41000</v>
      </c>
      <c r="G10" t="s">
        <v>891</v>
      </c>
      <c r="H10" s="8">
        <v>18793</v>
      </c>
      <c r="M10" t="s">
        <v>923</v>
      </c>
      <c r="N10" s="8">
        <v>1350</v>
      </c>
      <c r="O10" t="s">
        <v>769</v>
      </c>
      <c r="P10" s="8">
        <v>45000</v>
      </c>
      <c r="Q10" t="s">
        <v>435</v>
      </c>
      <c r="R10" s="8">
        <v>32512</v>
      </c>
      <c r="W10" t="s">
        <v>47</v>
      </c>
      <c r="X10" s="8">
        <v>10000</v>
      </c>
      <c r="Y10" t="s">
        <v>938</v>
      </c>
      <c r="Z10" s="8">
        <v>20000</v>
      </c>
    </row>
    <row r="11" spans="1:32" x14ac:dyDescent="0.25">
      <c r="C11" s="12" t="s">
        <v>45</v>
      </c>
      <c r="D11" s="8">
        <v>678550</v>
      </c>
      <c r="E11" t="s">
        <v>888</v>
      </c>
      <c r="F11" s="8">
        <v>78925</v>
      </c>
      <c r="G11" t="s">
        <v>31</v>
      </c>
      <c r="H11" s="8">
        <v>12000</v>
      </c>
      <c r="M11" t="s">
        <v>924</v>
      </c>
      <c r="N11" s="8">
        <v>2000</v>
      </c>
      <c r="Q11" t="s">
        <v>184</v>
      </c>
      <c r="R11" s="8">
        <v>32512</v>
      </c>
      <c r="W11" t="s">
        <v>21</v>
      </c>
      <c r="X11" s="8">
        <v>10000</v>
      </c>
      <c r="Y11" t="s">
        <v>94</v>
      </c>
      <c r="Z11" s="8">
        <v>14588</v>
      </c>
    </row>
    <row r="12" spans="1:32" x14ac:dyDescent="0.25">
      <c r="C12" s="12" t="s">
        <v>47</v>
      </c>
      <c r="D12" s="8">
        <v>102500</v>
      </c>
      <c r="E12" t="s">
        <v>399</v>
      </c>
      <c r="F12" s="8">
        <v>102500</v>
      </c>
      <c r="G12" t="s">
        <v>35</v>
      </c>
      <c r="H12" s="8">
        <v>22000</v>
      </c>
      <c r="M12" t="s">
        <v>925</v>
      </c>
      <c r="N12" s="8">
        <v>1747</v>
      </c>
      <c r="W12" t="s">
        <v>940</v>
      </c>
      <c r="X12" s="8">
        <v>10000</v>
      </c>
    </row>
    <row r="13" spans="1:32" x14ac:dyDescent="0.25">
      <c r="C13" s="12" t="s">
        <v>48</v>
      </c>
      <c r="D13" s="8">
        <v>319140</v>
      </c>
      <c r="E13" t="s">
        <v>437</v>
      </c>
      <c r="F13" s="8">
        <v>180500</v>
      </c>
      <c r="G13" t="s">
        <v>892</v>
      </c>
      <c r="H13" s="8">
        <v>31200</v>
      </c>
      <c r="M13" t="s">
        <v>143</v>
      </c>
      <c r="N13" s="8">
        <v>2000</v>
      </c>
    </row>
    <row r="14" spans="1:32" x14ac:dyDescent="0.25">
      <c r="C14" s="12" t="s">
        <v>54</v>
      </c>
      <c r="D14" s="8">
        <v>194860</v>
      </c>
      <c r="E14" t="s">
        <v>889</v>
      </c>
      <c r="F14" s="8">
        <v>61500</v>
      </c>
      <c r="G14" t="s">
        <v>893</v>
      </c>
      <c r="H14" s="8">
        <v>19569</v>
      </c>
      <c r="M14" t="s">
        <v>315</v>
      </c>
      <c r="N14" s="8">
        <v>2000</v>
      </c>
    </row>
    <row r="15" spans="1:32" x14ac:dyDescent="0.25">
      <c r="C15" s="12" t="s">
        <v>883</v>
      </c>
      <c r="D15" s="8">
        <v>155350</v>
      </c>
      <c r="G15" t="s">
        <v>41</v>
      </c>
      <c r="H15" s="8">
        <v>17032</v>
      </c>
      <c r="M15" t="s">
        <v>926</v>
      </c>
      <c r="N15" s="8">
        <v>2000</v>
      </c>
    </row>
    <row r="16" spans="1:32" x14ac:dyDescent="0.25">
      <c r="C16" s="12" t="s">
        <v>885</v>
      </c>
      <c r="D16" s="8">
        <v>252883</v>
      </c>
      <c r="G16" t="s">
        <v>636</v>
      </c>
      <c r="H16" s="8">
        <v>18865</v>
      </c>
      <c r="M16" t="s">
        <v>927</v>
      </c>
      <c r="N16" s="8">
        <v>2000</v>
      </c>
    </row>
    <row r="17" spans="3:14" x14ac:dyDescent="0.25">
      <c r="C17" s="12" t="s">
        <v>82</v>
      </c>
      <c r="D17" s="8">
        <v>64065</v>
      </c>
      <c r="G17" t="s">
        <v>894</v>
      </c>
      <c r="H17" s="8">
        <v>31605</v>
      </c>
      <c r="M17" t="s">
        <v>444</v>
      </c>
      <c r="N17" s="8">
        <v>1587</v>
      </c>
    </row>
    <row r="18" spans="3:14" x14ac:dyDescent="0.25">
      <c r="C18" s="12" t="s">
        <v>89</v>
      </c>
      <c r="D18" s="8">
        <v>157340</v>
      </c>
      <c r="G18" t="s">
        <v>659</v>
      </c>
      <c r="H18" s="8">
        <v>17580</v>
      </c>
      <c r="M18" t="s">
        <v>928</v>
      </c>
      <c r="N18" s="8">
        <v>1978</v>
      </c>
    </row>
    <row r="19" spans="3:14" x14ac:dyDescent="0.25">
      <c r="C19" s="12" t="s">
        <v>92</v>
      </c>
      <c r="D19" s="8">
        <v>307500</v>
      </c>
      <c r="G19" t="s">
        <v>895</v>
      </c>
      <c r="H19" s="8">
        <v>11549</v>
      </c>
      <c r="M19" t="s">
        <v>929</v>
      </c>
      <c r="N19" s="8">
        <v>2000</v>
      </c>
    </row>
    <row r="20" spans="3:14" x14ac:dyDescent="0.25">
      <c r="C20" s="12" t="s">
        <v>104</v>
      </c>
      <c r="D20" s="8">
        <v>772820</v>
      </c>
      <c r="G20" t="s">
        <v>896</v>
      </c>
      <c r="H20" s="8">
        <v>39883</v>
      </c>
      <c r="M20" t="s">
        <v>602</v>
      </c>
      <c r="N20" s="8">
        <v>2000</v>
      </c>
    </row>
    <row r="21" spans="3:14" x14ac:dyDescent="0.25">
      <c r="C21" s="12" t="s">
        <v>107</v>
      </c>
      <c r="D21" s="8">
        <v>415640</v>
      </c>
      <c r="G21" t="s">
        <v>897</v>
      </c>
      <c r="H21" s="8">
        <v>6210</v>
      </c>
      <c r="M21" t="s">
        <v>329</v>
      </c>
      <c r="N21" s="8">
        <v>2000</v>
      </c>
    </row>
    <row r="22" spans="3:14" x14ac:dyDescent="0.25">
      <c r="C22" s="12" t="s">
        <v>108</v>
      </c>
      <c r="D22" s="8">
        <v>81670</v>
      </c>
      <c r="G22" t="s">
        <v>898</v>
      </c>
      <c r="H22" s="8">
        <v>12000</v>
      </c>
    </row>
    <row r="23" spans="3:14" x14ac:dyDescent="0.25">
      <c r="C23" s="10" t="s">
        <v>424</v>
      </c>
      <c r="D23" s="8">
        <v>64065</v>
      </c>
      <c r="G23" t="s">
        <v>899</v>
      </c>
      <c r="H23" s="8">
        <v>6842</v>
      </c>
    </row>
    <row r="24" spans="3:14" x14ac:dyDescent="0.25">
      <c r="C24" t="s">
        <v>884</v>
      </c>
      <c r="D24" s="8">
        <v>231620</v>
      </c>
      <c r="G24" t="s">
        <v>60</v>
      </c>
      <c r="H24" s="8">
        <v>1965</v>
      </c>
    </row>
    <row r="25" spans="3:14" x14ac:dyDescent="0.25">
      <c r="C25" s="1" t="s">
        <v>886</v>
      </c>
      <c r="D25" s="8">
        <v>138125</v>
      </c>
      <c r="G25" t="s">
        <v>900</v>
      </c>
      <c r="H25" s="8">
        <v>1670</v>
      </c>
    </row>
    <row r="26" spans="3:14" x14ac:dyDescent="0.25">
      <c r="G26" t="s">
        <v>901</v>
      </c>
      <c r="H26" s="8">
        <v>12719</v>
      </c>
    </row>
    <row r="27" spans="3:14" x14ac:dyDescent="0.25">
      <c r="G27" t="s">
        <v>467</v>
      </c>
      <c r="H27" s="8">
        <v>10141</v>
      </c>
    </row>
    <row r="28" spans="3:14" x14ac:dyDescent="0.25">
      <c r="G28" t="s">
        <v>902</v>
      </c>
      <c r="H28" s="8">
        <v>4000</v>
      </c>
    </row>
    <row r="29" spans="3:14" x14ac:dyDescent="0.25">
      <c r="G29" t="s">
        <v>547</v>
      </c>
      <c r="H29" s="8">
        <v>16390</v>
      </c>
    </row>
    <row r="30" spans="3:14" x14ac:dyDescent="0.25">
      <c r="G30" t="s">
        <v>903</v>
      </c>
      <c r="H30" s="8">
        <v>15412</v>
      </c>
    </row>
    <row r="31" spans="3:14" x14ac:dyDescent="0.25">
      <c r="G31" t="s">
        <v>904</v>
      </c>
      <c r="H31" s="8">
        <v>7254</v>
      </c>
    </row>
    <row r="32" spans="3:14" x14ac:dyDescent="0.25">
      <c r="G32" t="s">
        <v>905</v>
      </c>
      <c r="H32" s="8">
        <v>11500</v>
      </c>
    </row>
    <row r="33" spans="7:8" x14ac:dyDescent="0.25">
      <c r="G33" t="s">
        <v>906</v>
      </c>
      <c r="H33" s="8">
        <v>3455</v>
      </c>
    </row>
    <row r="34" spans="7:8" x14ac:dyDescent="0.25">
      <c r="G34" t="s">
        <v>907</v>
      </c>
      <c r="H34" s="8">
        <v>1500</v>
      </c>
    </row>
    <row r="35" spans="7:8" x14ac:dyDescent="0.25">
      <c r="G35" t="s">
        <v>908</v>
      </c>
      <c r="H35" s="8">
        <v>9253</v>
      </c>
    </row>
    <row r="36" spans="7:8" x14ac:dyDescent="0.25">
      <c r="G36" t="s">
        <v>329</v>
      </c>
      <c r="H36" s="8">
        <v>25900</v>
      </c>
    </row>
    <row r="37" spans="7:8" x14ac:dyDescent="0.25">
      <c r="G37" t="s">
        <v>79</v>
      </c>
      <c r="H37" s="8">
        <v>35692</v>
      </c>
    </row>
    <row r="38" spans="7:8" x14ac:dyDescent="0.25">
      <c r="G38" t="s">
        <v>80</v>
      </c>
      <c r="H38" s="8">
        <v>25638</v>
      </c>
    </row>
    <row r="39" spans="7:8" x14ac:dyDescent="0.25">
      <c r="G39" t="s">
        <v>909</v>
      </c>
      <c r="H39" s="8">
        <v>6055</v>
      </c>
    </row>
    <row r="40" spans="7:8" x14ac:dyDescent="0.25">
      <c r="G40" t="s">
        <v>85</v>
      </c>
      <c r="H40" s="8">
        <v>8100</v>
      </c>
    </row>
    <row r="41" spans="7:8" x14ac:dyDescent="0.25">
      <c r="G41" t="s">
        <v>910</v>
      </c>
      <c r="H41" s="8">
        <v>12200</v>
      </c>
    </row>
    <row r="42" spans="7:8" x14ac:dyDescent="0.25">
      <c r="G42" t="s">
        <v>911</v>
      </c>
      <c r="H42" s="8">
        <v>19883</v>
      </c>
    </row>
    <row r="43" spans="7:8" x14ac:dyDescent="0.25">
      <c r="G43" t="s">
        <v>912</v>
      </c>
      <c r="H43" s="8">
        <v>5300</v>
      </c>
    </row>
    <row r="44" spans="7:8" x14ac:dyDescent="0.25">
      <c r="G44" t="s">
        <v>913</v>
      </c>
      <c r="H44" s="8">
        <v>4103</v>
      </c>
    </row>
    <row r="45" spans="7:8" x14ac:dyDescent="0.25">
      <c r="G45" t="s">
        <v>914</v>
      </c>
      <c r="H45" s="8">
        <v>13919</v>
      </c>
    </row>
    <row r="46" spans="7:8" x14ac:dyDescent="0.25">
      <c r="G46" t="s">
        <v>314</v>
      </c>
      <c r="H46" s="8">
        <v>21659</v>
      </c>
    </row>
    <row r="47" spans="7:8" x14ac:dyDescent="0.25">
      <c r="G47" t="s">
        <v>915</v>
      </c>
      <c r="H47" s="8">
        <v>14715</v>
      </c>
    </row>
    <row r="48" spans="7:8" x14ac:dyDescent="0.25">
      <c r="G48" t="s">
        <v>916</v>
      </c>
      <c r="H48" s="8">
        <v>8490</v>
      </c>
    </row>
    <row r="49" spans="7:8" x14ac:dyDescent="0.25">
      <c r="G49" t="s">
        <v>917</v>
      </c>
      <c r="H49" s="8">
        <v>17500</v>
      </c>
    </row>
    <row r="50" spans="7:8" x14ac:dyDescent="0.25">
      <c r="G50" t="s">
        <v>918</v>
      </c>
      <c r="H50" s="8">
        <v>18752</v>
      </c>
    </row>
    <row r="51" spans="7:8" x14ac:dyDescent="0.25">
      <c r="G51" t="s">
        <v>148</v>
      </c>
      <c r="H51" s="8">
        <v>10526</v>
      </c>
    </row>
    <row r="52" spans="7:8" x14ac:dyDescent="0.25">
      <c r="G52" t="s">
        <v>102</v>
      </c>
      <c r="H52" s="8">
        <v>16830</v>
      </c>
    </row>
    <row r="53" spans="7:8" x14ac:dyDescent="0.25">
      <c r="G53" t="s">
        <v>150</v>
      </c>
      <c r="H53" s="8">
        <v>11405</v>
      </c>
    </row>
    <row r="54" spans="7:8" x14ac:dyDescent="0.25">
      <c r="G54" t="s">
        <v>919</v>
      </c>
      <c r="H54" s="8">
        <v>21000</v>
      </c>
    </row>
    <row r="55" spans="7:8" x14ac:dyDescent="0.25">
      <c r="G55" t="s">
        <v>920</v>
      </c>
      <c r="H55" s="8">
        <v>11839</v>
      </c>
    </row>
  </sheetData>
  <hyperlinks>
    <hyperlink ref="B2" r:id="rId1"/>
  </hyperlinks>
  <pageMargins left="0.7" right="0.7" top="0.75" bottom="0.75" header="0.3" footer="0.3"/>
  <pageSetup paperSize="9" scale="61" fitToWidth="0" orientation="landscape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F47"/>
  <sheetViews>
    <sheetView topLeftCell="A4" zoomScale="85" zoomScaleNormal="85" workbookViewId="0">
      <selection activeCell="I34" sqref="I34"/>
    </sheetView>
  </sheetViews>
  <sheetFormatPr defaultRowHeight="15" x14ac:dyDescent="0.25"/>
  <cols>
    <col min="1" max="1" width="26.28515625" style="10" customWidth="1"/>
    <col min="2" max="2" width="13.28515625" style="9" customWidth="1"/>
    <col min="3" max="3" width="26.28515625" style="10" customWidth="1"/>
    <col min="4" max="4" width="13.28515625" style="9" customWidth="1"/>
    <col min="5" max="5" width="26.28515625" style="10" customWidth="1"/>
    <col min="6" max="6" width="13.28515625" style="9" customWidth="1"/>
    <col min="7" max="7" width="26.28515625" style="10" customWidth="1"/>
    <col min="8" max="8" width="13.28515625" style="9" customWidth="1"/>
    <col min="9" max="9" width="26.28515625" style="10" customWidth="1"/>
    <col min="10" max="10" width="13.28515625" style="9" customWidth="1"/>
    <col min="11" max="11" width="26.28515625" style="10" customWidth="1"/>
    <col min="12" max="12" width="13.28515625" style="9" customWidth="1"/>
    <col min="13" max="13" width="26.28515625" style="10" customWidth="1"/>
    <col min="14" max="14" width="13.28515625" style="9" customWidth="1"/>
    <col min="15" max="15" width="26.28515625" style="10" customWidth="1"/>
    <col min="16" max="16" width="13.28515625" style="9" customWidth="1"/>
    <col min="17" max="17" width="26.28515625" style="10" customWidth="1"/>
    <col min="18" max="18" width="13.28515625" style="9" customWidth="1"/>
    <col min="19" max="19" width="26.28515625" style="10" customWidth="1"/>
    <col min="20" max="20" width="13.28515625" style="9" customWidth="1"/>
    <col min="21" max="21" width="26.28515625" style="10" customWidth="1"/>
    <col min="22" max="22" width="13.28515625" style="9" customWidth="1"/>
    <col min="23" max="23" width="26.28515625" style="10" customWidth="1"/>
    <col min="24" max="24" width="13.28515625" style="9" customWidth="1"/>
    <col min="25" max="25" width="26.28515625" style="10" customWidth="1"/>
    <col min="26" max="26" width="13.28515625" style="9" customWidth="1"/>
    <col min="27" max="27" width="26.28515625" style="10" customWidth="1"/>
    <col min="28" max="28" width="13.28515625" style="9" customWidth="1"/>
    <col min="29" max="29" width="26.28515625" style="10" customWidth="1"/>
    <col min="30" max="30" width="13.28515625" style="9" customWidth="1"/>
    <col min="31" max="31" width="26.28515625" style="10" customWidth="1"/>
    <col min="32" max="32" width="13.28515625" style="9" customWidth="1"/>
    <col min="33" max="16384" width="9.140625" style="12"/>
  </cols>
  <sheetData>
    <row r="2" spans="1:32" x14ac:dyDescent="0.25">
      <c r="A2" s="10" t="s">
        <v>19</v>
      </c>
      <c r="B2" s="18" t="s">
        <v>112</v>
      </c>
    </row>
    <row r="3" spans="1:32" x14ac:dyDescent="0.25">
      <c r="A3" s="13" t="s">
        <v>8</v>
      </c>
      <c r="C3" s="13" t="s">
        <v>0</v>
      </c>
      <c r="E3" s="13" t="s">
        <v>3</v>
      </c>
      <c r="G3" s="13" t="s">
        <v>1</v>
      </c>
      <c r="I3" s="13" t="s">
        <v>25</v>
      </c>
      <c r="K3" s="13" t="s">
        <v>12</v>
      </c>
      <c r="M3" s="13" t="s">
        <v>13</v>
      </c>
      <c r="O3" s="13" t="s">
        <v>4</v>
      </c>
      <c r="Q3" s="13" t="s">
        <v>6</v>
      </c>
      <c r="S3" s="13" t="s">
        <v>7</v>
      </c>
      <c r="U3" s="13" t="s">
        <v>10</v>
      </c>
      <c r="W3" s="13" t="s">
        <v>14</v>
      </c>
      <c r="Y3" s="13" t="s">
        <v>11</v>
      </c>
      <c r="AA3" s="13" t="s">
        <v>5</v>
      </c>
      <c r="AC3" s="13" t="s">
        <v>15</v>
      </c>
      <c r="AE3" s="13" t="s">
        <v>23</v>
      </c>
    </row>
    <row r="4" spans="1:32" s="28" customFormat="1" x14ac:dyDescent="0.25">
      <c r="A4" s="26"/>
      <c r="B4" s="27"/>
      <c r="C4" s="26">
        <v>18</v>
      </c>
      <c r="D4" s="27"/>
      <c r="E4" s="26">
        <v>10</v>
      </c>
      <c r="F4" s="27"/>
      <c r="G4" s="26">
        <v>41</v>
      </c>
      <c r="H4" s="27"/>
      <c r="I4" s="26"/>
      <c r="J4" s="27"/>
      <c r="K4" s="26"/>
      <c r="L4" s="27"/>
      <c r="M4" s="26"/>
      <c r="N4" s="27"/>
      <c r="O4" s="26">
        <v>6</v>
      </c>
      <c r="P4" s="27"/>
      <c r="Q4" s="26"/>
      <c r="R4" s="27"/>
      <c r="S4" s="26"/>
      <c r="T4" s="27"/>
      <c r="U4" s="26"/>
      <c r="V4" s="27"/>
      <c r="W4" s="26"/>
      <c r="X4" s="27"/>
      <c r="Y4" s="26"/>
      <c r="Z4" s="27"/>
      <c r="AA4" s="26"/>
      <c r="AB4" s="27"/>
      <c r="AC4" s="26"/>
      <c r="AD4" s="27"/>
      <c r="AE4" s="26"/>
      <c r="AF4" s="27"/>
    </row>
    <row r="5" spans="1:32" s="17" customFormat="1" x14ac:dyDescent="0.25">
      <c r="A5" s="14" t="s">
        <v>2</v>
      </c>
      <c r="B5" s="15">
        <f>D5+F5+H5+L5+N5+P5+R5+T5+V5+X5+Z5+AB5+AD5+AF5+J5</f>
        <v>8390299</v>
      </c>
      <c r="C5" s="16" t="s">
        <v>2</v>
      </c>
      <c r="D5" s="15">
        <f>SUM(D7:D26)</f>
        <v>4436069</v>
      </c>
      <c r="E5" s="16" t="s">
        <v>2</v>
      </c>
      <c r="F5" s="15">
        <f>SUM(F7:F23)</f>
        <v>839973</v>
      </c>
      <c r="G5" s="16" t="s">
        <v>111</v>
      </c>
      <c r="H5" s="15">
        <f>SUM(H7:H48)</f>
        <v>651804</v>
      </c>
      <c r="I5" s="16" t="s">
        <v>2</v>
      </c>
      <c r="J5" s="15">
        <f>SUM(J7:J9)</f>
        <v>210325</v>
      </c>
      <c r="K5" s="16" t="s">
        <v>2</v>
      </c>
      <c r="L5" s="15">
        <f>SUM(L7:L48)</f>
        <v>1416500</v>
      </c>
      <c r="M5" s="16" t="s">
        <v>2</v>
      </c>
      <c r="N5" s="15">
        <f>SUM(N7:N48)</f>
        <v>256673</v>
      </c>
      <c r="O5" s="16" t="s">
        <v>2</v>
      </c>
      <c r="P5" s="15">
        <f>SUM(P7:P48)</f>
        <v>8005</v>
      </c>
      <c r="Q5" s="16" t="s">
        <v>2</v>
      </c>
      <c r="R5" s="15">
        <f>SUM(R7:R48)</f>
        <v>139000</v>
      </c>
      <c r="S5" s="16" t="s">
        <v>2</v>
      </c>
      <c r="T5" s="15">
        <f>SUM(T7:T48)</f>
        <v>237950</v>
      </c>
      <c r="U5" s="16" t="s">
        <v>2</v>
      </c>
      <c r="V5" s="15">
        <f>SUM(V7:V48)</f>
        <v>20000</v>
      </c>
      <c r="W5" s="16" t="s">
        <v>2</v>
      </c>
      <c r="X5" s="15">
        <f>SUM(X7:X48)</f>
        <v>40000</v>
      </c>
      <c r="Y5" s="16" t="s">
        <v>111</v>
      </c>
      <c r="Z5" s="15">
        <f>SUM(Z7:Z48)</f>
        <v>20000</v>
      </c>
      <c r="AA5" s="16" t="s">
        <v>2</v>
      </c>
      <c r="AB5" s="15">
        <f>SUM(AB7:AB48)</f>
        <v>10000</v>
      </c>
      <c r="AC5" s="16" t="s">
        <v>2</v>
      </c>
      <c r="AD5" s="15">
        <f>SUM(AD7:AD48)</f>
        <v>10000</v>
      </c>
      <c r="AE5" s="16" t="s">
        <v>111</v>
      </c>
      <c r="AF5" s="15">
        <f>SUM(AF7:AF48)</f>
        <v>94000</v>
      </c>
    </row>
    <row r="7" spans="1:32" x14ac:dyDescent="0.25">
      <c r="C7" s="12" t="s">
        <v>21</v>
      </c>
      <c r="D7" s="9">
        <v>135375</v>
      </c>
      <c r="E7" s="12" t="s">
        <v>27</v>
      </c>
      <c r="F7" s="9">
        <v>67000</v>
      </c>
      <c r="G7" s="12" t="s">
        <v>20</v>
      </c>
      <c r="H7" s="9">
        <v>19848</v>
      </c>
      <c r="I7" s="12" t="s">
        <v>55</v>
      </c>
      <c r="J7" s="9">
        <v>10400</v>
      </c>
      <c r="K7" s="12" t="s">
        <v>34</v>
      </c>
      <c r="L7" s="9">
        <v>10000</v>
      </c>
      <c r="M7" s="12" t="s">
        <v>33</v>
      </c>
      <c r="N7" s="9">
        <v>50881</v>
      </c>
      <c r="O7" s="12" t="s">
        <v>36</v>
      </c>
      <c r="P7" s="9">
        <v>2000</v>
      </c>
      <c r="Q7" s="12" t="s">
        <v>43</v>
      </c>
      <c r="R7" s="9">
        <v>44000</v>
      </c>
      <c r="S7" s="12" t="s">
        <v>435</v>
      </c>
      <c r="T7" s="9">
        <v>237950</v>
      </c>
      <c r="U7" s="12" t="s">
        <v>59</v>
      </c>
      <c r="V7" s="9">
        <v>20000</v>
      </c>
      <c r="W7" s="12" t="s">
        <v>47</v>
      </c>
      <c r="X7" s="9">
        <v>10000</v>
      </c>
      <c r="Y7" s="12" t="s">
        <v>28</v>
      </c>
      <c r="Z7" s="9">
        <v>20000</v>
      </c>
      <c r="AA7" s="12" t="s">
        <v>37</v>
      </c>
      <c r="AB7" s="9">
        <v>10000</v>
      </c>
      <c r="AC7" s="12" t="s">
        <v>26</v>
      </c>
      <c r="AD7" s="9">
        <v>10000</v>
      </c>
      <c r="AE7" s="12" t="s">
        <v>22</v>
      </c>
      <c r="AF7" s="9">
        <v>20000</v>
      </c>
    </row>
    <row r="8" spans="1:32" x14ac:dyDescent="0.25">
      <c r="C8" s="12" t="s">
        <v>27</v>
      </c>
      <c r="D8" s="9">
        <v>32750</v>
      </c>
      <c r="E8" s="12" t="s">
        <v>32</v>
      </c>
      <c r="F8" s="9">
        <v>40000</v>
      </c>
      <c r="G8" s="12" t="s">
        <v>24</v>
      </c>
      <c r="H8" s="9">
        <v>10000</v>
      </c>
      <c r="I8" s="12" t="s">
        <v>95</v>
      </c>
      <c r="J8" s="9">
        <v>199925</v>
      </c>
      <c r="K8" s="12" t="s">
        <v>34</v>
      </c>
      <c r="L8" s="9">
        <v>1406500</v>
      </c>
      <c r="M8" s="12" t="s">
        <v>40</v>
      </c>
      <c r="N8" s="9">
        <v>7518</v>
      </c>
      <c r="O8" s="12" t="s">
        <v>53</v>
      </c>
      <c r="P8" s="9">
        <v>2000</v>
      </c>
      <c r="Q8" s="12" t="s">
        <v>54</v>
      </c>
      <c r="R8" s="9">
        <v>44000</v>
      </c>
      <c r="S8" s="12"/>
      <c r="U8" s="12"/>
      <c r="W8" s="12" t="s">
        <v>54</v>
      </c>
      <c r="X8" s="9">
        <v>10000</v>
      </c>
      <c r="Y8" s="12"/>
      <c r="AA8" s="12"/>
      <c r="AC8" s="12"/>
      <c r="AE8" s="12" t="s">
        <v>71</v>
      </c>
      <c r="AF8" s="9">
        <v>20000</v>
      </c>
    </row>
    <row r="9" spans="1:32" x14ac:dyDescent="0.25">
      <c r="C9" s="12" t="s">
        <v>30</v>
      </c>
      <c r="D9" s="9">
        <v>123200</v>
      </c>
      <c r="E9" s="12" t="s">
        <v>42</v>
      </c>
      <c r="F9" s="9">
        <v>22000</v>
      </c>
      <c r="G9" s="12" t="s">
        <v>29</v>
      </c>
      <c r="H9" s="9">
        <v>39500</v>
      </c>
      <c r="I9" s="12"/>
      <c r="M9" s="12" t="s">
        <v>48</v>
      </c>
      <c r="N9" s="9">
        <v>150000</v>
      </c>
      <c r="O9" s="12" t="s">
        <v>60</v>
      </c>
      <c r="P9" s="9">
        <v>505</v>
      </c>
      <c r="Q9" s="12" t="s">
        <v>78</v>
      </c>
      <c r="R9" s="9">
        <v>30500</v>
      </c>
      <c r="S9" s="12"/>
      <c r="U9" s="12"/>
      <c r="W9" s="12" t="s">
        <v>81</v>
      </c>
      <c r="X9" s="9">
        <v>10000</v>
      </c>
      <c r="Y9" s="12"/>
      <c r="AA9" s="12"/>
      <c r="AC9" s="12"/>
      <c r="AE9" s="12" t="s">
        <v>93</v>
      </c>
      <c r="AF9" s="9">
        <v>20000</v>
      </c>
    </row>
    <row r="10" spans="1:32" x14ac:dyDescent="0.25">
      <c r="C10" s="12" t="s">
        <v>435</v>
      </c>
      <c r="D10" s="9">
        <v>315000</v>
      </c>
      <c r="E10" s="12" t="s">
        <v>46</v>
      </c>
      <c r="F10" s="9">
        <v>45000</v>
      </c>
      <c r="G10" s="12" t="s">
        <v>31</v>
      </c>
      <c r="H10" s="9">
        <v>12000</v>
      </c>
      <c r="I10" s="12"/>
      <c r="M10" s="12" t="s">
        <v>49</v>
      </c>
      <c r="N10" s="9">
        <v>17683</v>
      </c>
      <c r="O10" s="12" t="s">
        <v>74</v>
      </c>
      <c r="P10" s="9">
        <v>1000</v>
      </c>
      <c r="Q10" s="12" t="s">
        <v>89</v>
      </c>
      <c r="R10" s="9">
        <v>20500</v>
      </c>
      <c r="S10" s="12"/>
      <c r="U10" s="12"/>
      <c r="W10" s="12" t="s">
        <v>104</v>
      </c>
      <c r="X10" s="9">
        <v>10000</v>
      </c>
      <c r="Y10" s="12"/>
      <c r="AA10" s="12"/>
      <c r="AC10" s="12"/>
      <c r="AE10" s="12" t="s">
        <v>94</v>
      </c>
      <c r="AF10" s="9">
        <v>14000</v>
      </c>
    </row>
    <row r="11" spans="1:32" x14ac:dyDescent="0.25">
      <c r="C11" s="12" t="s">
        <v>43</v>
      </c>
      <c r="D11" s="9">
        <v>175125</v>
      </c>
      <c r="E11" s="12" t="s">
        <v>49</v>
      </c>
      <c r="F11" s="9">
        <v>135000</v>
      </c>
      <c r="G11" s="12" t="s">
        <v>35</v>
      </c>
      <c r="H11" s="9">
        <v>16500</v>
      </c>
      <c r="I11" s="12"/>
      <c r="M11" s="12" t="s">
        <v>83</v>
      </c>
      <c r="N11" s="9">
        <v>18279</v>
      </c>
      <c r="O11" s="12" t="s">
        <v>79</v>
      </c>
      <c r="P11" s="9">
        <v>1000</v>
      </c>
      <c r="Q11" s="12"/>
      <c r="S11" s="12"/>
      <c r="U11" s="12"/>
      <c r="W11" s="12"/>
      <c r="Y11" s="12"/>
      <c r="AA11" s="12"/>
      <c r="AC11" s="12"/>
      <c r="AE11" s="12" t="s">
        <v>105</v>
      </c>
      <c r="AF11" s="9">
        <v>20000</v>
      </c>
    </row>
    <row r="12" spans="1:32" x14ac:dyDescent="0.25">
      <c r="C12" s="12" t="s">
        <v>45</v>
      </c>
      <c r="D12" s="9">
        <v>663000</v>
      </c>
      <c r="E12" s="12" t="s">
        <v>50</v>
      </c>
      <c r="F12" s="9">
        <v>225973</v>
      </c>
      <c r="G12" s="12" t="s">
        <v>38</v>
      </c>
      <c r="H12" s="9">
        <v>34452</v>
      </c>
      <c r="I12" s="12"/>
      <c r="M12" s="12" t="s">
        <v>91</v>
      </c>
      <c r="N12" s="9">
        <v>5134</v>
      </c>
      <c r="O12" s="12" t="s">
        <v>93</v>
      </c>
      <c r="P12" s="9">
        <v>1500</v>
      </c>
      <c r="Q12" s="12"/>
      <c r="S12" s="12"/>
      <c r="U12" s="12"/>
      <c r="W12" s="12"/>
      <c r="Y12" s="12"/>
      <c r="AA12" s="12"/>
      <c r="AC12" s="12"/>
      <c r="AE12" s="12"/>
    </row>
    <row r="13" spans="1:32" x14ac:dyDescent="0.25">
      <c r="C13" s="12" t="s">
        <v>47</v>
      </c>
      <c r="D13" s="9">
        <v>69250</v>
      </c>
      <c r="E13" s="12" t="s">
        <v>73</v>
      </c>
      <c r="F13" s="9">
        <v>70000</v>
      </c>
      <c r="G13" s="12" t="s">
        <v>39</v>
      </c>
      <c r="H13" s="9">
        <v>8490</v>
      </c>
      <c r="I13" s="12"/>
      <c r="M13" s="12" t="s">
        <v>103</v>
      </c>
      <c r="N13" s="9">
        <v>7178</v>
      </c>
      <c r="O13" s="12"/>
      <c r="Q13" s="12"/>
      <c r="S13" s="12"/>
      <c r="U13" s="12"/>
      <c r="W13" s="12"/>
      <c r="Y13" s="12"/>
      <c r="AA13" s="12"/>
      <c r="AC13" s="12"/>
      <c r="AE13" s="12"/>
    </row>
    <row r="14" spans="1:32" x14ac:dyDescent="0.25">
      <c r="C14" s="12" t="s">
        <v>48</v>
      </c>
      <c r="D14" s="9">
        <v>307925</v>
      </c>
      <c r="E14" s="12" t="s">
        <v>91</v>
      </c>
      <c r="F14" s="9">
        <v>75000</v>
      </c>
      <c r="G14" s="12" t="s">
        <v>41</v>
      </c>
      <c r="H14" s="9">
        <v>33146</v>
      </c>
      <c r="I14" s="12"/>
      <c r="M14" s="12"/>
      <c r="O14" s="12"/>
      <c r="Q14" s="12"/>
      <c r="S14" s="12"/>
      <c r="U14" s="12"/>
      <c r="W14" s="12"/>
      <c r="Y14" s="12"/>
      <c r="AA14" s="12"/>
      <c r="AC14" s="12"/>
      <c r="AE14" s="12"/>
    </row>
    <row r="15" spans="1:32" x14ac:dyDescent="0.25">
      <c r="C15" s="12" t="s">
        <v>54</v>
      </c>
      <c r="D15" s="9">
        <v>190100</v>
      </c>
      <c r="E15" s="12" t="s">
        <v>98</v>
      </c>
      <c r="F15" s="9">
        <v>100000</v>
      </c>
      <c r="G15" s="12" t="s">
        <v>44</v>
      </c>
      <c r="H15" s="9">
        <v>16720</v>
      </c>
      <c r="I15" s="12"/>
      <c r="M15" s="12"/>
      <c r="O15" s="12"/>
      <c r="Q15" s="12"/>
      <c r="S15" s="12"/>
      <c r="U15" s="12"/>
      <c r="W15" s="12"/>
      <c r="Y15" s="12"/>
      <c r="AA15" s="12"/>
      <c r="AC15" s="12"/>
      <c r="AE15" s="12"/>
    </row>
    <row r="16" spans="1:32" x14ac:dyDescent="0.25">
      <c r="C16" s="12" t="s">
        <v>61</v>
      </c>
      <c r="D16" s="9">
        <v>101450</v>
      </c>
      <c r="E16" s="12" t="s">
        <v>110</v>
      </c>
      <c r="F16" s="9">
        <v>60000</v>
      </c>
      <c r="G16" s="12" t="s">
        <v>51</v>
      </c>
      <c r="H16" s="9">
        <v>3999</v>
      </c>
      <c r="I16" s="12"/>
      <c r="K16" s="12"/>
      <c r="M16" s="12"/>
      <c r="O16" s="12"/>
      <c r="Q16" s="12"/>
      <c r="S16" s="12"/>
      <c r="U16" s="12"/>
      <c r="W16" s="12"/>
      <c r="Y16" s="12"/>
      <c r="AA16" s="12"/>
      <c r="AC16" s="12"/>
      <c r="AE16" s="12"/>
    </row>
    <row r="17" spans="3:31" x14ac:dyDescent="0.25">
      <c r="C17" s="12" t="s">
        <v>67</v>
      </c>
      <c r="D17" s="9">
        <v>93500</v>
      </c>
      <c r="E17" s="12"/>
      <c r="G17" s="12" t="s">
        <v>52</v>
      </c>
      <c r="H17" s="9">
        <v>7775</v>
      </c>
      <c r="I17" s="12"/>
      <c r="K17" s="12"/>
      <c r="M17" s="12"/>
      <c r="O17" s="12"/>
      <c r="Q17" s="12"/>
      <c r="S17" s="12"/>
      <c r="U17" s="12"/>
      <c r="W17" s="12"/>
      <c r="Y17" s="12"/>
      <c r="AA17" s="12"/>
      <c r="AC17" s="12"/>
      <c r="AE17" s="12"/>
    </row>
    <row r="18" spans="3:31" x14ac:dyDescent="0.25">
      <c r="C18" s="12" t="s">
        <v>78</v>
      </c>
      <c r="D18" s="9">
        <v>248504</v>
      </c>
      <c r="E18" s="12"/>
      <c r="G18" s="12" t="s">
        <v>56</v>
      </c>
      <c r="H18" s="9">
        <v>2922</v>
      </c>
      <c r="I18" s="12"/>
      <c r="K18" s="12"/>
      <c r="M18" s="12"/>
      <c r="O18" s="12"/>
      <c r="Q18" s="12"/>
      <c r="S18" s="12"/>
      <c r="U18" s="12"/>
      <c r="W18" s="12"/>
      <c r="Y18" s="12"/>
      <c r="AA18" s="12"/>
      <c r="AC18" s="12"/>
      <c r="AE18" s="12"/>
    </row>
    <row r="19" spans="3:31" x14ac:dyDescent="0.25">
      <c r="C19" s="12" t="s">
        <v>82</v>
      </c>
      <c r="D19" s="9">
        <v>131250</v>
      </c>
      <c r="E19" s="12"/>
      <c r="G19" s="12" t="s">
        <v>57</v>
      </c>
      <c r="H19" s="9">
        <v>6578</v>
      </c>
      <c r="I19" s="12"/>
      <c r="K19" s="12"/>
      <c r="M19" s="12"/>
      <c r="O19" s="12"/>
      <c r="Q19" s="12"/>
      <c r="S19" s="12"/>
      <c r="U19" s="12"/>
      <c r="W19" s="12"/>
      <c r="Y19" s="12"/>
      <c r="AA19" s="12"/>
      <c r="AC19" s="12"/>
      <c r="AE19" s="12"/>
    </row>
    <row r="20" spans="3:31" x14ac:dyDescent="0.25">
      <c r="C20" s="12" t="s">
        <v>89</v>
      </c>
      <c r="D20" s="9">
        <v>153500</v>
      </c>
      <c r="E20" s="12"/>
      <c r="G20" s="12" t="s">
        <v>58</v>
      </c>
      <c r="H20" s="9">
        <v>8760</v>
      </c>
      <c r="I20" s="12"/>
      <c r="K20" s="12"/>
      <c r="M20" s="12"/>
      <c r="O20" s="12"/>
      <c r="Q20" s="12"/>
      <c r="S20" s="12"/>
      <c r="U20" s="12"/>
      <c r="W20" s="12"/>
      <c r="Y20" s="12"/>
      <c r="AA20" s="12"/>
      <c r="AC20" s="12"/>
      <c r="AE20" s="12"/>
    </row>
    <row r="21" spans="3:31" x14ac:dyDescent="0.25">
      <c r="C21" s="12" t="s">
        <v>92</v>
      </c>
      <c r="D21" s="9">
        <v>297000</v>
      </c>
      <c r="E21" s="12"/>
      <c r="G21" s="12" t="s">
        <v>62</v>
      </c>
      <c r="H21" s="9">
        <v>5623</v>
      </c>
      <c r="I21" s="12"/>
      <c r="K21" s="12"/>
      <c r="M21" s="12"/>
      <c r="O21" s="12"/>
      <c r="Q21" s="12"/>
      <c r="S21" s="12"/>
      <c r="U21" s="12"/>
      <c r="W21" s="12"/>
      <c r="Y21" s="12"/>
      <c r="AA21" s="12"/>
      <c r="AC21" s="12"/>
      <c r="AE21" s="12"/>
    </row>
    <row r="22" spans="3:31" x14ac:dyDescent="0.25">
      <c r="C22" s="12" t="s">
        <v>104</v>
      </c>
      <c r="D22" s="9">
        <v>753965</v>
      </c>
      <c r="E22" s="12"/>
      <c r="G22" s="12" t="s">
        <v>63</v>
      </c>
      <c r="H22" s="9">
        <v>23000</v>
      </c>
      <c r="I22" s="12"/>
      <c r="K22" s="12"/>
      <c r="M22" s="12"/>
      <c r="O22" s="12"/>
      <c r="Q22" s="12"/>
      <c r="S22" s="12"/>
      <c r="U22" s="12"/>
      <c r="W22" s="12"/>
      <c r="Y22" s="12"/>
      <c r="AA22" s="12"/>
      <c r="AC22" s="12"/>
      <c r="AE22" s="12"/>
    </row>
    <row r="23" spans="3:31" x14ac:dyDescent="0.25">
      <c r="C23" s="12" t="s">
        <v>107</v>
      </c>
      <c r="D23" s="9">
        <v>573625</v>
      </c>
      <c r="E23" s="12"/>
      <c r="G23" s="12" t="s">
        <v>64</v>
      </c>
      <c r="H23" s="9">
        <v>25000</v>
      </c>
      <c r="I23" s="12"/>
      <c r="K23" s="12"/>
      <c r="M23" s="12"/>
      <c r="O23" s="12"/>
      <c r="Q23" s="12"/>
      <c r="S23" s="12"/>
      <c r="U23" s="12"/>
      <c r="W23" s="12"/>
      <c r="Y23" s="12"/>
      <c r="AA23" s="12"/>
      <c r="AC23" s="12"/>
      <c r="AE23" s="12"/>
    </row>
    <row r="24" spans="3:31" x14ac:dyDescent="0.25">
      <c r="C24" s="12" t="s">
        <v>108</v>
      </c>
      <c r="D24" s="9">
        <v>71550</v>
      </c>
      <c r="E24" s="12"/>
      <c r="G24" s="12" t="s">
        <v>65</v>
      </c>
      <c r="H24" s="9">
        <v>6168</v>
      </c>
      <c r="I24" s="12"/>
      <c r="K24" s="12"/>
      <c r="M24" s="12"/>
      <c r="O24" s="12"/>
      <c r="Q24" s="12"/>
      <c r="S24" s="12"/>
      <c r="U24" s="12"/>
      <c r="W24" s="12"/>
      <c r="Y24" s="12"/>
      <c r="AA24" s="12"/>
      <c r="AC24" s="12"/>
      <c r="AE24" s="12"/>
    </row>
    <row r="25" spans="3:31" x14ac:dyDescent="0.25">
      <c r="G25" s="10" t="s">
        <v>66</v>
      </c>
      <c r="H25" s="9">
        <v>14358</v>
      </c>
    </row>
    <row r="26" spans="3:31" x14ac:dyDescent="0.25">
      <c r="G26" s="10" t="s">
        <v>68</v>
      </c>
      <c r="H26" s="9">
        <v>11267</v>
      </c>
    </row>
    <row r="27" spans="3:31" x14ac:dyDescent="0.25">
      <c r="G27" s="10" t="s">
        <v>69</v>
      </c>
      <c r="H27" s="9">
        <v>9700</v>
      </c>
    </row>
    <row r="28" spans="3:31" x14ac:dyDescent="0.25">
      <c r="G28" s="10" t="s">
        <v>70</v>
      </c>
      <c r="H28" s="9">
        <v>21598</v>
      </c>
    </row>
    <row r="29" spans="3:31" x14ac:dyDescent="0.25">
      <c r="G29" s="10" t="s">
        <v>72</v>
      </c>
      <c r="H29" s="9">
        <v>10877</v>
      </c>
    </row>
    <row r="30" spans="3:31" x14ac:dyDescent="0.25">
      <c r="G30" s="10" t="s">
        <v>75</v>
      </c>
      <c r="H30" s="9">
        <v>7700</v>
      </c>
    </row>
    <row r="31" spans="3:31" x14ac:dyDescent="0.25">
      <c r="G31" s="10" t="s">
        <v>76</v>
      </c>
      <c r="H31" s="9">
        <v>39900</v>
      </c>
    </row>
    <row r="32" spans="3:31" x14ac:dyDescent="0.25">
      <c r="G32" s="10" t="s">
        <v>77</v>
      </c>
      <c r="H32" s="9">
        <v>9720</v>
      </c>
    </row>
    <row r="33" spans="7:8" x14ac:dyDescent="0.25">
      <c r="G33" s="10" t="s">
        <v>80</v>
      </c>
      <c r="H33" s="9">
        <v>25638</v>
      </c>
    </row>
    <row r="34" spans="7:8" x14ac:dyDescent="0.25">
      <c r="G34" s="10" t="s">
        <v>84</v>
      </c>
      <c r="H34" s="9">
        <v>34000</v>
      </c>
    </row>
    <row r="35" spans="7:8" x14ac:dyDescent="0.25">
      <c r="G35" s="10" t="s">
        <v>85</v>
      </c>
      <c r="H35" s="9">
        <v>3725</v>
      </c>
    </row>
    <row r="36" spans="7:8" x14ac:dyDescent="0.25">
      <c r="G36" s="10" t="s">
        <v>86</v>
      </c>
      <c r="H36" s="9">
        <v>6435</v>
      </c>
    </row>
    <row r="37" spans="7:8" x14ac:dyDescent="0.25">
      <c r="G37" s="10" t="s">
        <v>87</v>
      </c>
      <c r="H37" s="9">
        <v>13420</v>
      </c>
    </row>
    <row r="38" spans="7:8" x14ac:dyDescent="0.25">
      <c r="G38" s="10" t="s">
        <v>88</v>
      </c>
      <c r="H38" s="9">
        <v>35000</v>
      </c>
    </row>
    <row r="39" spans="7:8" x14ac:dyDescent="0.25">
      <c r="G39" s="10" t="s">
        <v>90</v>
      </c>
      <c r="H39" s="9">
        <v>9950</v>
      </c>
    </row>
    <row r="40" spans="7:8" x14ac:dyDescent="0.25">
      <c r="G40" s="10" t="s">
        <v>96</v>
      </c>
      <c r="H40" s="9">
        <v>4500</v>
      </c>
    </row>
    <row r="41" spans="7:8" x14ac:dyDescent="0.25">
      <c r="G41" s="10" t="s">
        <v>97</v>
      </c>
      <c r="H41" s="9">
        <v>30817</v>
      </c>
    </row>
    <row r="42" spans="7:8" x14ac:dyDescent="0.25">
      <c r="G42" s="10" t="s">
        <v>99</v>
      </c>
      <c r="H42" s="9">
        <v>10000</v>
      </c>
    </row>
    <row r="43" spans="7:8" x14ac:dyDescent="0.25">
      <c r="G43" s="10" t="s">
        <v>100</v>
      </c>
      <c r="H43" s="9">
        <v>9817</v>
      </c>
    </row>
    <row r="44" spans="7:8" x14ac:dyDescent="0.25">
      <c r="G44" s="10" t="s">
        <v>101</v>
      </c>
      <c r="H44" s="9">
        <v>11800</v>
      </c>
    </row>
    <row r="45" spans="7:8" x14ac:dyDescent="0.25">
      <c r="G45" s="10" t="s">
        <v>102</v>
      </c>
      <c r="H45" s="9">
        <v>16800</v>
      </c>
    </row>
    <row r="46" spans="7:8" x14ac:dyDescent="0.25">
      <c r="G46" s="10" t="s">
        <v>106</v>
      </c>
      <c r="H46" s="9">
        <v>20655</v>
      </c>
    </row>
    <row r="47" spans="7:8" x14ac:dyDescent="0.25">
      <c r="G47" s="10" t="s">
        <v>109</v>
      </c>
      <c r="H47" s="9">
        <v>13646</v>
      </c>
    </row>
  </sheetData>
  <hyperlinks>
    <hyperlink ref="B2" r:id="rId1"/>
  </hyperlinks>
  <pageMargins left="0.7" right="0.7" top="0.75" bottom="0.75" header="0.3" footer="0.3"/>
  <pageSetup paperSize="9" orientation="landscape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H48"/>
  <sheetViews>
    <sheetView zoomScale="85" zoomScaleNormal="85" workbookViewId="0">
      <selection activeCell="B6" sqref="B6"/>
    </sheetView>
  </sheetViews>
  <sheetFormatPr defaultRowHeight="15" x14ac:dyDescent="0.25"/>
  <cols>
    <col min="1" max="1" width="26.28515625" style="10" customWidth="1"/>
    <col min="2" max="2" width="13.28515625" style="9" customWidth="1"/>
    <col min="3" max="3" width="26.28515625" style="10" customWidth="1"/>
    <col min="4" max="4" width="13.28515625" style="9" customWidth="1"/>
    <col min="5" max="5" width="26.28515625" style="10" customWidth="1"/>
    <col min="6" max="6" width="13.28515625" style="9" customWidth="1"/>
    <col min="7" max="7" width="26.28515625" style="10" customWidth="1"/>
    <col min="8" max="8" width="13.28515625" style="9" customWidth="1"/>
    <col min="9" max="9" width="26.28515625" style="10" customWidth="1"/>
    <col min="10" max="10" width="13.28515625" style="9" customWidth="1"/>
    <col min="11" max="11" width="26.28515625" style="10" customWidth="1"/>
    <col min="12" max="12" width="13.28515625" style="9" customWidth="1"/>
    <col min="13" max="13" width="26.28515625" style="10" customWidth="1"/>
    <col min="14" max="14" width="13.28515625" style="9" customWidth="1"/>
    <col min="15" max="15" width="26.28515625" style="10" customWidth="1"/>
    <col min="16" max="16" width="13.28515625" style="9" customWidth="1"/>
    <col min="17" max="17" width="26.28515625" style="10" customWidth="1"/>
    <col min="18" max="18" width="13.28515625" style="9" customWidth="1"/>
    <col min="19" max="19" width="26.28515625" style="10" customWidth="1"/>
    <col min="20" max="20" width="13.28515625" style="9" customWidth="1"/>
    <col min="21" max="21" width="26.28515625" style="10" customWidth="1"/>
    <col min="22" max="22" width="13.28515625" style="9" customWidth="1"/>
    <col min="23" max="23" width="26.28515625" style="10" customWidth="1"/>
    <col min="24" max="24" width="13.28515625" style="9" customWidth="1"/>
    <col min="25" max="25" width="26.28515625" style="10" customWidth="1"/>
    <col min="26" max="26" width="13.28515625" style="9" customWidth="1"/>
    <col min="27" max="27" width="26.28515625" style="10" customWidth="1"/>
    <col min="28" max="28" width="13.28515625" style="9" customWidth="1"/>
    <col min="29" max="29" width="26.28515625" style="10" customWidth="1"/>
    <col min="30" max="30" width="13.28515625" style="9" customWidth="1"/>
    <col min="31" max="31" width="26.28515625" style="10" customWidth="1"/>
    <col min="32" max="32" width="13.28515625" style="9" customWidth="1"/>
    <col min="33" max="33" width="26.28515625" style="10" customWidth="1"/>
    <col min="34" max="34" width="13.28515625" style="9" customWidth="1"/>
    <col min="35" max="16384" width="9.140625" style="12"/>
  </cols>
  <sheetData>
    <row r="2" spans="1:34" x14ac:dyDescent="0.25">
      <c r="A2" s="10" t="s">
        <v>113</v>
      </c>
      <c r="B2" s="18" t="s">
        <v>114</v>
      </c>
    </row>
    <row r="3" spans="1:34" x14ac:dyDescent="0.25">
      <c r="A3" s="13" t="s">
        <v>8</v>
      </c>
      <c r="C3" s="13" t="s">
        <v>0</v>
      </c>
      <c r="E3" s="13" t="s">
        <v>3</v>
      </c>
      <c r="G3" s="13" t="s">
        <v>1</v>
      </c>
      <c r="I3" s="13" t="s">
        <v>25</v>
      </c>
      <c r="K3" s="13" t="s">
        <v>12</v>
      </c>
      <c r="M3" s="13" t="s">
        <v>13</v>
      </c>
      <c r="O3" s="13" t="s">
        <v>4</v>
      </c>
      <c r="Q3" s="13" t="s">
        <v>6</v>
      </c>
      <c r="S3" s="13" t="s">
        <v>179</v>
      </c>
      <c r="U3" s="13" t="s">
        <v>10</v>
      </c>
      <c r="W3" s="13" t="s">
        <v>11</v>
      </c>
      <c r="Y3" s="13" t="s">
        <v>5</v>
      </c>
      <c r="AA3" s="13" t="s">
        <v>15</v>
      </c>
      <c r="AC3" s="13" t="s">
        <v>23</v>
      </c>
      <c r="AE3" s="13" t="s">
        <v>167</v>
      </c>
      <c r="AG3" s="13" t="s">
        <v>169</v>
      </c>
    </row>
    <row r="4" spans="1:34" s="28" customFormat="1" x14ac:dyDescent="0.25">
      <c r="A4" s="26"/>
      <c r="B4" s="27"/>
      <c r="C4" s="26">
        <v>20</v>
      </c>
      <c r="D4" s="27"/>
      <c r="E4" s="26">
        <v>6</v>
      </c>
      <c r="F4" s="27"/>
      <c r="G4" s="26">
        <v>42</v>
      </c>
      <c r="H4" s="27"/>
      <c r="I4" s="26"/>
      <c r="J4" s="27"/>
      <c r="K4" s="26"/>
      <c r="L4" s="27"/>
      <c r="M4" s="26"/>
      <c r="N4" s="27"/>
      <c r="O4" s="26">
        <v>13</v>
      </c>
      <c r="P4" s="27"/>
      <c r="Q4" s="26"/>
      <c r="R4" s="27"/>
      <c r="S4" s="26"/>
      <c r="T4" s="27"/>
      <c r="U4" s="26"/>
      <c r="V4" s="27"/>
      <c r="W4" s="26"/>
      <c r="X4" s="27"/>
      <c r="Y4" s="26"/>
      <c r="Z4" s="27"/>
      <c r="AA4" s="26"/>
      <c r="AB4" s="27"/>
      <c r="AC4" s="26"/>
      <c r="AD4" s="27"/>
      <c r="AE4" s="26"/>
      <c r="AF4" s="27"/>
      <c r="AG4" s="26"/>
      <c r="AH4" s="27"/>
    </row>
    <row r="5" spans="1:34" s="17" customFormat="1" x14ac:dyDescent="0.25">
      <c r="A5" s="16" t="s">
        <v>2</v>
      </c>
      <c r="B5" s="15">
        <f>D5+F5+H5+L5+N5+P5+R5+T5+V5+X5+Z5+AB5+AD5+J5+AF5+AH5</f>
        <v>8239470</v>
      </c>
      <c r="C5" s="16" t="s">
        <v>2</v>
      </c>
      <c r="D5" s="15">
        <f>SUM(D7:D25)</f>
        <v>4642142</v>
      </c>
      <c r="E5" s="16" t="s">
        <v>2</v>
      </c>
      <c r="F5" s="15">
        <f>SUM(F7:F23)</f>
        <v>346352</v>
      </c>
      <c r="G5" s="16" t="s">
        <v>2</v>
      </c>
      <c r="H5" s="15">
        <f>SUM(H7:H48)</f>
        <v>574169</v>
      </c>
      <c r="I5" s="16" t="s">
        <v>111</v>
      </c>
      <c r="J5" s="15">
        <f>SUM(J7:J11)</f>
        <v>202175</v>
      </c>
      <c r="K5" s="16" t="s">
        <v>2</v>
      </c>
      <c r="L5" s="15">
        <f>SUM(L7:L48)</f>
        <v>1491000</v>
      </c>
      <c r="M5" s="16" t="s">
        <v>2</v>
      </c>
      <c r="N5" s="15">
        <f>SUM(N7:N48)</f>
        <v>159470</v>
      </c>
      <c r="O5" s="16" t="s">
        <v>2</v>
      </c>
      <c r="P5" s="15">
        <f>SUM(P7:P48)</f>
        <v>35248</v>
      </c>
      <c r="Q5" s="16" t="s">
        <v>2</v>
      </c>
      <c r="R5" s="15">
        <f>SUM(R7:R48)</f>
        <v>136000</v>
      </c>
      <c r="S5" s="16" t="s">
        <v>111</v>
      </c>
      <c r="T5" s="15">
        <f>SUM(T7:T48)</f>
        <v>494114</v>
      </c>
      <c r="U5" s="16" t="s">
        <v>2</v>
      </c>
      <c r="V5" s="15">
        <f>SUM(V7:V48)</f>
        <v>20000</v>
      </c>
      <c r="W5" s="16" t="s">
        <v>111</v>
      </c>
      <c r="X5" s="15">
        <f>SUM(X7:X48)</f>
        <v>20000</v>
      </c>
      <c r="Y5" s="16" t="s">
        <v>2</v>
      </c>
      <c r="Z5" s="15">
        <f>SUM(Z7:Z48)</f>
        <v>10000</v>
      </c>
      <c r="AA5" s="16" t="s">
        <v>2</v>
      </c>
      <c r="AB5" s="15">
        <f>SUM(AB7:AB48)</f>
        <v>10000</v>
      </c>
      <c r="AC5" s="16" t="s">
        <v>2</v>
      </c>
      <c r="AD5" s="15">
        <f>SUM(AD7:AD48)</f>
        <v>49800</v>
      </c>
      <c r="AE5" s="16" t="s">
        <v>2</v>
      </c>
      <c r="AF5" s="15">
        <f>SUM(AF7:AF48)</f>
        <v>45000</v>
      </c>
      <c r="AG5" s="16" t="s">
        <v>2</v>
      </c>
      <c r="AH5" s="15">
        <f>SUM(AH7:AH48)</f>
        <v>4000</v>
      </c>
    </row>
    <row r="7" spans="1:34" x14ac:dyDescent="0.25">
      <c r="A7" s="1"/>
      <c r="B7" s="11"/>
      <c r="C7" s="1" t="s">
        <v>21</v>
      </c>
      <c r="D7" s="11">
        <v>132750</v>
      </c>
      <c r="E7" s="1" t="s">
        <v>32</v>
      </c>
      <c r="F7" s="11">
        <v>37386</v>
      </c>
      <c r="G7" s="1" t="s">
        <v>117</v>
      </c>
      <c r="H7" s="11">
        <v>20000</v>
      </c>
      <c r="I7" s="1" t="s">
        <v>181</v>
      </c>
      <c r="J7" s="11">
        <v>39000</v>
      </c>
      <c r="K7" s="1" t="s">
        <v>34</v>
      </c>
      <c r="L7" s="11">
        <v>10000</v>
      </c>
      <c r="M7" s="1" t="s">
        <v>33</v>
      </c>
      <c r="N7" s="11">
        <v>11969</v>
      </c>
      <c r="O7" s="1" t="s">
        <v>154</v>
      </c>
      <c r="P7" s="11">
        <v>15225</v>
      </c>
      <c r="Q7" s="1" t="s">
        <v>43</v>
      </c>
      <c r="R7" s="11">
        <v>43000</v>
      </c>
      <c r="S7" s="1" t="s">
        <v>435</v>
      </c>
      <c r="T7" s="11">
        <v>151300</v>
      </c>
      <c r="U7" s="1" t="s">
        <v>141</v>
      </c>
      <c r="V7" s="11">
        <v>20000</v>
      </c>
      <c r="W7" s="1" t="s">
        <v>28</v>
      </c>
      <c r="X7" s="11">
        <v>20000</v>
      </c>
      <c r="Y7" s="1" t="s">
        <v>115</v>
      </c>
      <c r="Z7" s="11">
        <v>10000</v>
      </c>
      <c r="AA7" s="1" t="s">
        <v>26</v>
      </c>
      <c r="AB7" s="11">
        <v>10000</v>
      </c>
      <c r="AC7" s="1" t="s">
        <v>185</v>
      </c>
      <c r="AD7" s="11">
        <v>16600</v>
      </c>
      <c r="AE7" s="1" t="s">
        <v>168</v>
      </c>
      <c r="AF7" s="11">
        <v>45000</v>
      </c>
      <c r="AG7" s="1" t="s">
        <v>170</v>
      </c>
      <c r="AH7" s="11">
        <v>500</v>
      </c>
    </row>
    <row r="8" spans="1:34" x14ac:dyDescent="0.25">
      <c r="A8" s="1"/>
      <c r="B8" s="11"/>
      <c r="C8" s="1" t="s">
        <v>27</v>
      </c>
      <c r="D8" s="11">
        <v>64750</v>
      </c>
      <c r="E8" s="1" t="s">
        <v>42</v>
      </c>
      <c r="F8" s="11">
        <v>22000</v>
      </c>
      <c r="G8" s="1" t="s">
        <v>118</v>
      </c>
      <c r="H8" s="11">
        <v>6645</v>
      </c>
      <c r="I8" s="1" t="s">
        <v>26</v>
      </c>
      <c r="J8" s="11">
        <v>7000</v>
      </c>
      <c r="K8" s="1" t="s">
        <v>34</v>
      </c>
      <c r="L8" s="11">
        <v>1481000</v>
      </c>
      <c r="M8" s="1" t="s">
        <v>116</v>
      </c>
      <c r="N8" s="11">
        <v>14165</v>
      </c>
      <c r="O8" s="1" t="s">
        <v>155</v>
      </c>
      <c r="P8" s="11">
        <v>1809</v>
      </c>
      <c r="Q8" s="1" t="s">
        <v>54</v>
      </c>
      <c r="R8" s="11">
        <v>43000</v>
      </c>
      <c r="S8" s="1" t="s">
        <v>41</v>
      </c>
      <c r="T8" s="11">
        <v>12790</v>
      </c>
      <c r="U8" s="1"/>
      <c r="V8" s="11"/>
      <c r="W8" s="1"/>
      <c r="X8" s="11"/>
      <c r="Y8" s="1"/>
      <c r="Z8" s="11"/>
      <c r="AA8" s="1"/>
      <c r="AB8" s="11"/>
      <c r="AC8" s="1" t="s">
        <v>96</v>
      </c>
      <c r="AD8" s="11">
        <v>16600</v>
      </c>
      <c r="AE8" s="1"/>
      <c r="AF8" s="11"/>
      <c r="AG8" s="1" t="s">
        <v>171</v>
      </c>
      <c r="AH8" s="11">
        <v>500</v>
      </c>
    </row>
    <row r="9" spans="1:34" x14ac:dyDescent="0.25">
      <c r="A9" s="1"/>
      <c r="B9" s="11"/>
      <c r="C9" s="1" t="s">
        <v>30</v>
      </c>
      <c r="D9" s="11">
        <v>120800</v>
      </c>
      <c r="E9" s="1" t="s">
        <v>46</v>
      </c>
      <c r="F9" s="11">
        <v>75000</v>
      </c>
      <c r="G9" s="1" t="s">
        <v>119</v>
      </c>
      <c r="H9" s="11">
        <v>7600</v>
      </c>
      <c r="I9" s="1" t="s">
        <v>182</v>
      </c>
      <c r="J9" s="11">
        <v>10000</v>
      </c>
      <c r="K9" s="1"/>
      <c r="L9" s="11"/>
      <c r="M9" s="1" t="s">
        <v>48</v>
      </c>
      <c r="N9" s="11">
        <v>100000</v>
      </c>
      <c r="O9" s="1" t="s">
        <v>156</v>
      </c>
      <c r="P9" s="11">
        <v>2000</v>
      </c>
      <c r="Q9" s="1" t="s">
        <v>78</v>
      </c>
      <c r="R9" s="11">
        <v>30000</v>
      </c>
      <c r="S9" s="1" t="s">
        <v>178</v>
      </c>
      <c r="T9" s="11">
        <v>17868</v>
      </c>
      <c r="U9" s="1"/>
      <c r="V9" s="11"/>
      <c r="W9" s="1"/>
      <c r="X9" s="11"/>
      <c r="Y9" s="1"/>
      <c r="Z9" s="11"/>
      <c r="AA9" s="1"/>
      <c r="AB9" s="11"/>
      <c r="AC9" s="1" t="s">
        <v>186</v>
      </c>
      <c r="AD9" s="11">
        <v>16600</v>
      </c>
      <c r="AE9" s="1"/>
      <c r="AF9" s="11"/>
      <c r="AG9" s="1" t="s">
        <v>172</v>
      </c>
      <c r="AH9" s="11">
        <v>500</v>
      </c>
    </row>
    <row r="10" spans="1:34" x14ac:dyDescent="0.25">
      <c r="A10" s="1"/>
      <c r="B10" s="11"/>
      <c r="C10" s="1" t="s">
        <v>435</v>
      </c>
      <c r="D10" s="11">
        <v>308000</v>
      </c>
      <c r="E10" s="1" t="s">
        <v>73</v>
      </c>
      <c r="F10" s="11">
        <v>100368</v>
      </c>
      <c r="G10" s="1" t="s">
        <v>35</v>
      </c>
      <c r="H10" s="11">
        <v>8140</v>
      </c>
      <c r="I10" s="1" t="s">
        <v>95</v>
      </c>
      <c r="J10" s="11">
        <v>146175</v>
      </c>
      <c r="K10" s="1"/>
      <c r="L10" s="11"/>
      <c r="M10" s="1" t="s">
        <v>49</v>
      </c>
      <c r="N10" s="11">
        <v>33336</v>
      </c>
      <c r="O10" s="1" t="s">
        <v>157</v>
      </c>
      <c r="P10" s="11">
        <v>2000</v>
      </c>
      <c r="Q10" s="1" t="s">
        <v>89</v>
      </c>
      <c r="R10" s="11">
        <v>20000</v>
      </c>
      <c r="S10" s="1" t="s">
        <v>180</v>
      </c>
      <c r="T10" s="11">
        <v>20000</v>
      </c>
      <c r="U10" s="1"/>
      <c r="V10" s="11"/>
      <c r="W10" s="1"/>
      <c r="X10" s="11"/>
      <c r="Y10" s="1"/>
      <c r="Z10" s="11"/>
      <c r="AA10" s="1"/>
      <c r="AB10" s="11"/>
      <c r="AC10" s="1"/>
      <c r="AD10" s="11"/>
      <c r="AE10" s="1"/>
      <c r="AF10" s="11"/>
      <c r="AG10" s="1" t="s">
        <v>173</v>
      </c>
      <c r="AH10" s="11">
        <v>500</v>
      </c>
    </row>
    <row r="11" spans="1:34" x14ac:dyDescent="0.25">
      <c r="A11" s="1"/>
      <c r="B11" s="11"/>
      <c r="C11" s="1" t="s">
        <v>43</v>
      </c>
      <c r="D11" s="11">
        <v>171700</v>
      </c>
      <c r="E11" s="1" t="s">
        <v>91</v>
      </c>
      <c r="F11" s="11">
        <v>75000</v>
      </c>
      <c r="G11" s="1" t="s">
        <v>120</v>
      </c>
      <c r="H11" s="11">
        <v>23789</v>
      </c>
      <c r="I11" s="1"/>
      <c r="J11" s="11"/>
      <c r="K11" s="1"/>
      <c r="L11" s="11"/>
      <c r="M11" s="1"/>
      <c r="N11" s="11"/>
      <c r="O11" s="1" t="s">
        <v>158</v>
      </c>
      <c r="P11" s="11">
        <v>2000</v>
      </c>
      <c r="Q11" s="1"/>
      <c r="R11" s="11"/>
      <c r="S11" s="1" t="s">
        <v>183</v>
      </c>
      <c r="T11" s="11">
        <v>15503</v>
      </c>
      <c r="U11" s="1"/>
      <c r="V11" s="11"/>
      <c r="W11" s="1"/>
      <c r="X11" s="11"/>
      <c r="Y11" s="1"/>
      <c r="Z11" s="11"/>
      <c r="AA11" s="1"/>
      <c r="AB11" s="11"/>
      <c r="AC11" s="1"/>
      <c r="AD11" s="11"/>
      <c r="AE11" s="1"/>
      <c r="AF11" s="11"/>
      <c r="AG11" s="1" t="s">
        <v>174</v>
      </c>
      <c r="AH11" s="11">
        <v>500</v>
      </c>
    </row>
    <row r="12" spans="1:34" x14ac:dyDescent="0.25">
      <c r="A12" s="1"/>
      <c r="B12" s="11"/>
      <c r="C12" s="1" t="s">
        <v>45</v>
      </c>
      <c r="D12" s="11">
        <v>646000</v>
      </c>
      <c r="E12" s="1" t="s">
        <v>98</v>
      </c>
      <c r="F12" s="11">
        <v>36598</v>
      </c>
      <c r="G12" s="1" t="s">
        <v>121</v>
      </c>
      <c r="H12" s="11">
        <v>40000</v>
      </c>
      <c r="I12" s="1"/>
      <c r="J12" s="11"/>
      <c r="K12" s="1"/>
      <c r="L12" s="11"/>
      <c r="M12" s="1"/>
      <c r="N12" s="11"/>
      <c r="O12" s="1" t="s">
        <v>159</v>
      </c>
      <c r="P12" s="11">
        <v>800</v>
      </c>
      <c r="Q12" s="1"/>
      <c r="R12" s="11"/>
      <c r="S12" s="1" t="s">
        <v>184</v>
      </c>
      <c r="T12" s="11">
        <v>15503</v>
      </c>
      <c r="U12" s="1"/>
      <c r="V12" s="11"/>
      <c r="W12" s="1"/>
      <c r="X12" s="11"/>
      <c r="Y12" s="1"/>
      <c r="Z12" s="11"/>
      <c r="AA12" s="1"/>
      <c r="AB12" s="11"/>
      <c r="AC12" s="1"/>
      <c r="AD12" s="11"/>
      <c r="AE12" s="1"/>
      <c r="AF12" s="11"/>
      <c r="AG12" s="1" t="s">
        <v>175</v>
      </c>
      <c r="AH12" s="11">
        <v>500</v>
      </c>
    </row>
    <row r="13" spans="1:34" x14ac:dyDescent="0.25">
      <c r="A13" s="1"/>
      <c r="B13" s="11"/>
      <c r="C13" s="1" t="s">
        <v>47</v>
      </c>
      <c r="D13" s="11">
        <v>38000</v>
      </c>
      <c r="E13" s="1"/>
      <c r="F13" s="11"/>
      <c r="G13" s="1" t="s">
        <v>122</v>
      </c>
      <c r="H13" s="11">
        <v>3280</v>
      </c>
      <c r="I13" s="1"/>
      <c r="J13" s="11"/>
      <c r="K13" s="1"/>
      <c r="L13" s="11"/>
      <c r="M13" s="1"/>
      <c r="N13" s="11"/>
      <c r="O13" s="1" t="s">
        <v>160</v>
      </c>
      <c r="P13" s="11">
        <v>1398</v>
      </c>
      <c r="Q13" s="1"/>
      <c r="R13" s="11"/>
      <c r="S13" s="1" t="s">
        <v>61</v>
      </c>
      <c r="T13" s="11">
        <v>261150</v>
      </c>
      <c r="U13" s="1"/>
      <c r="V13" s="11"/>
      <c r="W13" s="1"/>
      <c r="X13" s="11"/>
      <c r="Y13" s="1"/>
      <c r="Z13" s="11"/>
      <c r="AA13" s="1"/>
      <c r="AB13" s="11"/>
      <c r="AC13" s="1"/>
      <c r="AD13" s="11"/>
      <c r="AE13" s="1"/>
      <c r="AF13" s="11"/>
      <c r="AG13" s="1" t="s">
        <v>176</v>
      </c>
      <c r="AH13" s="11">
        <v>500</v>
      </c>
    </row>
    <row r="14" spans="1:34" x14ac:dyDescent="0.25">
      <c r="A14" s="1"/>
      <c r="B14" s="11"/>
      <c r="C14" s="1" t="s">
        <v>48</v>
      </c>
      <c r="D14" s="11">
        <v>300750</v>
      </c>
      <c r="E14" s="1"/>
      <c r="F14" s="11"/>
      <c r="G14" s="1" t="s">
        <v>123</v>
      </c>
      <c r="H14" s="11">
        <v>7348</v>
      </c>
      <c r="I14" s="1"/>
      <c r="J14" s="11"/>
      <c r="K14" s="1"/>
      <c r="L14" s="11"/>
      <c r="M14" s="1"/>
      <c r="N14" s="11"/>
      <c r="O14" s="1" t="s">
        <v>161</v>
      </c>
      <c r="P14" s="11">
        <v>2000</v>
      </c>
      <c r="Q14" s="1"/>
      <c r="R14" s="11"/>
      <c r="S14" s="1"/>
      <c r="T14" s="11"/>
      <c r="U14" s="1"/>
      <c r="V14" s="11"/>
      <c r="W14" s="1"/>
      <c r="X14" s="11"/>
      <c r="Y14" s="1"/>
      <c r="Z14" s="11"/>
      <c r="AA14" s="1"/>
      <c r="AB14" s="11"/>
      <c r="AC14" s="1"/>
      <c r="AD14" s="11"/>
      <c r="AE14" s="1"/>
      <c r="AF14" s="11"/>
      <c r="AG14" s="1" t="s">
        <v>177</v>
      </c>
      <c r="AH14" s="11">
        <v>500</v>
      </c>
    </row>
    <row r="15" spans="1:34" x14ac:dyDescent="0.25">
      <c r="A15" s="1"/>
      <c r="B15" s="11"/>
      <c r="C15" s="1" t="s">
        <v>54</v>
      </c>
      <c r="D15" s="11">
        <v>186350</v>
      </c>
      <c r="E15" s="1"/>
      <c r="F15" s="11"/>
      <c r="G15" s="1" t="s">
        <v>124</v>
      </c>
      <c r="H15" s="11">
        <v>5000</v>
      </c>
      <c r="I15" s="1"/>
      <c r="J15" s="11"/>
      <c r="K15" s="1"/>
      <c r="L15" s="11"/>
      <c r="M15" s="1"/>
      <c r="N15" s="11"/>
      <c r="O15" s="1" t="s">
        <v>162</v>
      </c>
      <c r="P15" s="11">
        <v>935</v>
      </c>
      <c r="Q15" s="1"/>
      <c r="R15" s="11"/>
      <c r="S15" s="1"/>
      <c r="T15" s="11"/>
      <c r="U15" s="1"/>
      <c r="V15" s="11"/>
      <c r="W15" s="1"/>
      <c r="X15" s="11"/>
      <c r="Y15" s="1"/>
      <c r="Z15" s="11"/>
      <c r="AA15" s="1"/>
      <c r="AB15" s="11"/>
      <c r="AC15" s="1"/>
      <c r="AD15" s="11"/>
      <c r="AE15" s="1"/>
      <c r="AF15" s="11"/>
      <c r="AG15" s="1"/>
      <c r="AH15" s="11"/>
    </row>
    <row r="16" spans="1:34" x14ac:dyDescent="0.25">
      <c r="A16" s="1"/>
      <c r="B16" s="11"/>
      <c r="C16" s="1" t="s">
        <v>67</v>
      </c>
      <c r="D16" s="11">
        <v>184750</v>
      </c>
      <c r="E16" s="1"/>
      <c r="F16" s="11"/>
      <c r="G16" s="1" t="s">
        <v>125</v>
      </c>
      <c r="H16" s="11">
        <v>2340</v>
      </c>
      <c r="I16" s="1"/>
      <c r="J16" s="11"/>
      <c r="K16" s="1"/>
      <c r="L16" s="11"/>
      <c r="M16" s="1"/>
      <c r="N16" s="11"/>
      <c r="O16" s="1" t="s">
        <v>163</v>
      </c>
      <c r="P16" s="11">
        <v>2000</v>
      </c>
      <c r="Q16" s="1"/>
      <c r="R16" s="11"/>
      <c r="S16" s="1"/>
      <c r="T16" s="11"/>
      <c r="U16" s="1"/>
      <c r="V16" s="11"/>
      <c r="W16" s="1"/>
      <c r="X16" s="11"/>
      <c r="Y16" s="1"/>
      <c r="Z16" s="11"/>
      <c r="AA16" s="1"/>
      <c r="AB16" s="11"/>
      <c r="AC16" s="1"/>
      <c r="AD16" s="11"/>
      <c r="AE16" s="1"/>
      <c r="AF16" s="11"/>
      <c r="AG16" s="1"/>
      <c r="AH16" s="11"/>
    </row>
    <row r="17" spans="1:34" x14ac:dyDescent="0.25">
      <c r="A17" s="1"/>
      <c r="B17" s="11"/>
      <c r="C17" s="1" t="s">
        <v>78</v>
      </c>
      <c r="D17" s="11">
        <v>258350</v>
      </c>
      <c r="E17" s="1"/>
      <c r="F17" s="11"/>
      <c r="G17" s="1" t="s">
        <v>126</v>
      </c>
      <c r="H17" s="11">
        <v>4218</v>
      </c>
      <c r="I17" s="1"/>
      <c r="J17" s="11"/>
      <c r="K17" s="1"/>
      <c r="L17" s="11"/>
      <c r="M17" s="1"/>
      <c r="N17" s="11"/>
      <c r="O17" s="1" t="s">
        <v>164</v>
      </c>
      <c r="P17" s="11">
        <v>2000</v>
      </c>
      <c r="Q17" s="1"/>
      <c r="R17" s="11"/>
      <c r="S17" s="1"/>
      <c r="T17" s="11"/>
      <c r="U17" s="1"/>
      <c r="V17" s="11"/>
      <c r="W17" s="1"/>
      <c r="X17" s="11"/>
      <c r="Y17" s="1"/>
      <c r="Z17" s="11"/>
      <c r="AA17" s="1"/>
      <c r="AB17" s="11"/>
      <c r="AC17" s="1"/>
      <c r="AD17" s="11"/>
      <c r="AE17" s="1"/>
      <c r="AF17" s="11"/>
      <c r="AG17" s="1"/>
      <c r="AH17" s="11"/>
    </row>
    <row r="18" spans="1:34" x14ac:dyDescent="0.25">
      <c r="A18" s="1"/>
      <c r="B18" s="11"/>
      <c r="C18" s="1" t="s">
        <v>82</v>
      </c>
      <c r="D18" s="11">
        <v>135750</v>
      </c>
      <c r="E18" s="1"/>
      <c r="F18" s="11"/>
      <c r="G18" s="1" t="s">
        <v>127</v>
      </c>
      <c r="H18" s="11">
        <v>37000</v>
      </c>
      <c r="I18" s="1"/>
      <c r="J18" s="11"/>
      <c r="K18" s="1"/>
      <c r="L18" s="11"/>
      <c r="M18" s="1"/>
      <c r="N18" s="11"/>
      <c r="O18" s="1" t="s">
        <v>165</v>
      </c>
      <c r="P18" s="11">
        <v>1081</v>
      </c>
      <c r="Q18" s="1"/>
      <c r="R18" s="11"/>
      <c r="S18" s="1"/>
      <c r="T18" s="11"/>
      <c r="U18" s="1"/>
      <c r="V18" s="11"/>
      <c r="W18" s="1"/>
      <c r="X18" s="11"/>
      <c r="Y18" s="1"/>
      <c r="Z18" s="11"/>
      <c r="AA18" s="1"/>
      <c r="AB18" s="11"/>
      <c r="AC18" s="1"/>
      <c r="AD18" s="11"/>
      <c r="AE18" s="1"/>
      <c r="AF18" s="11"/>
      <c r="AG18" s="1"/>
      <c r="AH18" s="11"/>
    </row>
    <row r="19" spans="1:34" x14ac:dyDescent="0.25">
      <c r="A19" s="1"/>
      <c r="B19" s="11"/>
      <c r="C19" s="1" t="s">
        <v>89</v>
      </c>
      <c r="D19" s="11">
        <v>150500</v>
      </c>
      <c r="E19" s="1"/>
      <c r="F19" s="11"/>
      <c r="G19" s="1" t="s">
        <v>128</v>
      </c>
      <c r="H19" s="11">
        <v>9808</v>
      </c>
      <c r="I19" s="1"/>
      <c r="J19" s="11"/>
      <c r="K19" s="1"/>
      <c r="L19" s="11"/>
      <c r="M19" s="1"/>
      <c r="N19" s="11"/>
      <c r="O19" s="1" t="s">
        <v>166</v>
      </c>
      <c r="P19" s="11">
        <v>2000</v>
      </c>
      <c r="Q19" s="1"/>
      <c r="R19" s="11"/>
      <c r="S19" s="1"/>
      <c r="T19" s="11"/>
      <c r="U19" s="1"/>
      <c r="V19" s="11"/>
      <c r="W19" s="1"/>
      <c r="X19" s="11"/>
      <c r="Y19" s="1"/>
      <c r="Z19" s="11"/>
      <c r="AA19" s="1"/>
      <c r="AB19" s="11"/>
      <c r="AC19" s="1"/>
      <c r="AD19" s="11"/>
      <c r="AE19" s="1"/>
      <c r="AF19" s="11"/>
      <c r="AG19" s="1"/>
      <c r="AH19" s="11"/>
    </row>
    <row r="20" spans="1:34" x14ac:dyDescent="0.25">
      <c r="A20" s="1"/>
      <c r="B20" s="11"/>
      <c r="C20" s="1" t="s">
        <v>92</v>
      </c>
      <c r="D20" s="11">
        <v>290500</v>
      </c>
      <c r="E20" s="1"/>
      <c r="F20" s="11"/>
      <c r="G20" s="1" t="s">
        <v>129</v>
      </c>
      <c r="H20" s="11">
        <v>6550</v>
      </c>
      <c r="I20" s="1"/>
      <c r="J20" s="11"/>
      <c r="K20" s="1"/>
      <c r="L20" s="11"/>
      <c r="M20" s="1"/>
      <c r="N20" s="11"/>
      <c r="O20" s="1"/>
      <c r="P20" s="11"/>
      <c r="Q20" s="1"/>
      <c r="R20" s="11"/>
      <c r="S20" s="1"/>
      <c r="T20" s="11"/>
      <c r="U20" s="1"/>
      <c r="V20" s="11"/>
      <c r="W20" s="1"/>
      <c r="X20" s="11"/>
      <c r="Y20" s="1"/>
      <c r="Z20" s="11"/>
      <c r="AA20" s="1"/>
      <c r="AB20" s="11"/>
      <c r="AC20" s="1"/>
      <c r="AD20" s="11"/>
      <c r="AE20" s="1"/>
      <c r="AF20" s="11"/>
      <c r="AG20" s="1"/>
      <c r="AH20" s="11"/>
    </row>
    <row r="21" spans="1:34" x14ac:dyDescent="0.25">
      <c r="A21" s="1"/>
      <c r="B21" s="11"/>
      <c r="C21" s="1" t="s">
        <v>104</v>
      </c>
      <c r="D21" s="11">
        <v>737500</v>
      </c>
      <c r="E21" s="1"/>
      <c r="F21" s="11"/>
      <c r="G21" s="1" t="s">
        <v>130</v>
      </c>
      <c r="H21" s="11">
        <v>3645</v>
      </c>
      <c r="I21" s="1"/>
      <c r="J21" s="11"/>
      <c r="K21" s="1"/>
      <c r="L21" s="11"/>
      <c r="M21" s="1"/>
      <c r="N21" s="11"/>
      <c r="O21" s="1"/>
      <c r="P21" s="11"/>
      <c r="Q21" s="1"/>
      <c r="R21" s="11"/>
      <c r="S21" s="1"/>
      <c r="T21" s="11"/>
      <c r="U21" s="1"/>
      <c r="V21" s="11"/>
      <c r="W21" s="1"/>
      <c r="X21" s="11"/>
      <c r="Y21" s="1"/>
      <c r="Z21" s="11"/>
      <c r="AA21" s="1"/>
      <c r="AB21" s="11"/>
      <c r="AC21" s="1"/>
      <c r="AD21" s="11"/>
      <c r="AE21" s="1"/>
      <c r="AF21" s="11"/>
      <c r="AG21" s="1"/>
      <c r="AH21" s="11"/>
    </row>
    <row r="22" spans="1:34" x14ac:dyDescent="0.25">
      <c r="A22" s="1"/>
      <c r="B22" s="11"/>
      <c r="C22" s="1" t="s">
        <v>107</v>
      </c>
      <c r="D22" s="11">
        <v>480750</v>
      </c>
      <c r="E22" s="1"/>
      <c r="F22" s="11"/>
      <c r="G22" s="1" t="s">
        <v>131</v>
      </c>
      <c r="H22" s="11">
        <v>5000</v>
      </c>
      <c r="I22" s="1"/>
      <c r="J22" s="11"/>
      <c r="K22" s="1"/>
      <c r="L22" s="11"/>
      <c r="M22" s="1"/>
      <c r="N22" s="11"/>
      <c r="O22" s="1"/>
      <c r="P22" s="11"/>
      <c r="Q22" s="1"/>
      <c r="R22" s="11"/>
      <c r="S22" s="1"/>
      <c r="T22" s="11"/>
      <c r="U22" s="1"/>
      <c r="V22" s="11"/>
      <c r="W22" s="1"/>
      <c r="X22" s="11"/>
      <c r="Y22" s="1"/>
      <c r="Z22" s="11"/>
      <c r="AA22" s="1"/>
      <c r="AB22" s="11"/>
      <c r="AC22" s="1"/>
      <c r="AD22" s="11"/>
      <c r="AE22" s="1"/>
      <c r="AF22" s="11"/>
      <c r="AG22" s="1"/>
      <c r="AH22" s="11"/>
    </row>
    <row r="23" spans="1:34" x14ac:dyDescent="0.25">
      <c r="A23" s="1"/>
      <c r="B23" s="11"/>
      <c r="C23" s="1" t="s">
        <v>108</v>
      </c>
      <c r="D23" s="11">
        <v>70150</v>
      </c>
      <c r="E23" s="1"/>
      <c r="F23" s="11"/>
      <c r="G23" s="1" t="s">
        <v>132</v>
      </c>
      <c r="H23" s="11">
        <v>6300</v>
      </c>
      <c r="I23" s="1"/>
      <c r="J23" s="11"/>
      <c r="K23" s="1"/>
      <c r="L23" s="11"/>
      <c r="M23" s="1"/>
      <c r="N23" s="11"/>
      <c r="O23" s="1"/>
      <c r="P23" s="11"/>
      <c r="Q23" s="1"/>
      <c r="R23" s="11"/>
      <c r="S23" s="1"/>
      <c r="T23" s="11"/>
      <c r="U23" s="1"/>
      <c r="V23" s="11"/>
      <c r="W23" s="1"/>
      <c r="X23" s="11"/>
      <c r="Y23" s="1"/>
      <c r="Z23" s="11"/>
      <c r="AA23" s="1"/>
      <c r="AB23" s="11"/>
      <c r="AC23" s="1"/>
      <c r="AD23" s="11"/>
      <c r="AE23" s="1"/>
      <c r="AF23" s="11"/>
      <c r="AG23" s="1"/>
      <c r="AH23" s="11"/>
    </row>
    <row r="24" spans="1:34" x14ac:dyDescent="0.25">
      <c r="A24" s="1"/>
      <c r="B24" s="11"/>
      <c r="C24" s="1" t="s">
        <v>49</v>
      </c>
      <c r="D24" s="11">
        <v>143250</v>
      </c>
      <c r="E24" s="1"/>
      <c r="F24" s="11"/>
      <c r="G24" s="1" t="s">
        <v>70</v>
      </c>
      <c r="H24" s="11">
        <v>38365</v>
      </c>
      <c r="I24" s="1"/>
      <c r="J24" s="11"/>
      <c r="K24" s="1"/>
      <c r="L24" s="11"/>
      <c r="M24" s="1"/>
      <c r="N24" s="11"/>
      <c r="O24" s="1"/>
      <c r="P24" s="11"/>
      <c r="Q24" s="1"/>
      <c r="R24" s="11"/>
      <c r="S24" s="1"/>
      <c r="T24" s="11"/>
      <c r="U24" s="1"/>
      <c r="V24" s="11"/>
      <c r="W24" s="1"/>
      <c r="X24" s="11"/>
      <c r="Y24" s="1"/>
      <c r="Z24" s="11"/>
      <c r="AA24" s="1"/>
      <c r="AB24" s="11"/>
      <c r="AC24" s="1"/>
      <c r="AD24" s="11"/>
      <c r="AE24" s="1"/>
      <c r="AF24" s="11"/>
      <c r="AG24" s="1"/>
      <c r="AH24" s="11"/>
    </row>
    <row r="25" spans="1:34" x14ac:dyDescent="0.25">
      <c r="A25" s="1"/>
      <c r="B25" s="11"/>
      <c r="C25" s="1" t="s">
        <v>50</v>
      </c>
      <c r="D25" s="11">
        <v>221542</v>
      </c>
      <c r="E25" s="1"/>
      <c r="F25" s="11"/>
      <c r="G25" s="1" t="s">
        <v>133</v>
      </c>
      <c r="H25" s="11">
        <v>13750</v>
      </c>
      <c r="I25" s="1"/>
      <c r="J25" s="11"/>
      <c r="K25" s="1"/>
      <c r="L25" s="11"/>
      <c r="M25" s="1"/>
      <c r="N25" s="11"/>
      <c r="O25" s="1"/>
      <c r="P25" s="11"/>
      <c r="Q25" s="1"/>
      <c r="R25" s="11"/>
      <c r="S25" s="1"/>
      <c r="T25" s="11"/>
      <c r="U25" s="1"/>
      <c r="V25" s="11"/>
      <c r="W25" s="1"/>
      <c r="X25" s="11"/>
      <c r="Y25" s="1"/>
      <c r="Z25" s="11"/>
      <c r="AA25" s="1"/>
      <c r="AB25" s="11"/>
      <c r="AC25" s="1"/>
      <c r="AD25" s="11"/>
      <c r="AE25" s="1"/>
      <c r="AF25" s="11"/>
      <c r="AG25" s="1"/>
      <c r="AH25" s="11"/>
    </row>
    <row r="26" spans="1:34" x14ac:dyDescent="0.25">
      <c r="A26" s="1"/>
      <c r="B26" s="11"/>
      <c r="E26" s="1"/>
      <c r="F26" s="11"/>
      <c r="G26" s="1" t="s">
        <v>134</v>
      </c>
      <c r="H26" s="11">
        <v>2800</v>
      </c>
      <c r="I26" s="1"/>
      <c r="J26" s="11"/>
      <c r="K26" s="1"/>
      <c r="L26" s="11"/>
      <c r="M26" s="1"/>
      <c r="N26" s="11"/>
      <c r="O26" s="1"/>
      <c r="P26" s="11"/>
      <c r="Q26" s="1"/>
      <c r="R26" s="11"/>
      <c r="S26" s="1"/>
      <c r="T26" s="11"/>
      <c r="U26" s="1"/>
      <c r="V26" s="11"/>
      <c r="W26" s="1"/>
      <c r="X26" s="11"/>
      <c r="Y26" s="1"/>
      <c r="Z26" s="11"/>
      <c r="AA26" s="1"/>
      <c r="AB26" s="11"/>
      <c r="AC26" s="1"/>
      <c r="AD26" s="11"/>
      <c r="AE26" s="1"/>
      <c r="AF26" s="11"/>
      <c r="AG26" s="1"/>
      <c r="AH26" s="11"/>
    </row>
    <row r="27" spans="1:34" x14ac:dyDescent="0.25">
      <c r="A27" s="1"/>
      <c r="B27" s="11"/>
      <c r="C27" s="1"/>
      <c r="D27" s="11"/>
      <c r="E27" s="1"/>
      <c r="F27" s="11"/>
      <c r="G27" s="1" t="s">
        <v>135</v>
      </c>
      <c r="H27" s="11">
        <v>34117</v>
      </c>
      <c r="I27" s="1"/>
      <c r="J27" s="11"/>
      <c r="K27" s="1"/>
      <c r="L27" s="11"/>
      <c r="M27" s="1"/>
      <c r="N27" s="11"/>
      <c r="O27" s="1"/>
      <c r="P27" s="11"/>
      <c r="Q27" s="1"/>
      <c r="R27" s="11"/>
      <c r="S27" s="1"/>
      <c r="T27" s="11"/>
      <c r="U27" s="1"/>
      <c r="V27" s="11"/>
      <c r="W27" s="1"/>
      <c r="X27" s="11"/>
      <c r="Y27" s="1"/>
      <c r="Z27" s="11"/>
      <c r="AA27" s="1"/>
      <c r="AB27" s="11"/>
      <c r="AC27" s="1"/>
      <c r="AD27" s="11"/>
      <c r="AE27" s="1"/>
      <c r="AF27" s="11"/>
      <c r="AG27" s="1"/>
      <c r="AH27" s="11"/>
    </row>
    <row r="28" spans="1:34" x14ac:dyDescent="0.25">
      <c r="A28" s="1"/>
      <c r="B28" s="11"/>
      <c r="C28" s="1"/>
      <c r="D28" s="11"/>
      <c r="E28" s="1"/>
      <c r="F28" s="11"/>
      <c r="G28" s="1" t="s">
        <v>136</v>
      </c>
      <c r="H28" s="11">
        <v>31077</v>
      </c>
      <c r="I28" s="1"/>
      <c r="J28" s="11"/>
      <c r="K28" s="1"/>
      <c r="L28" s="11"/>
      <c r="M28" s="1"/>
      <c r="N28" s="11"/>
      <c r="O28" s="1"/>
      <c r="P28" s="11"/>
      <c r="Q28" s="1"/>
      <c r="R28" s="11"/>
      <c r="S28" s="1"/>
      <c r="T28" s="11"/>
      <c r="U28" s="1"/>
      <c r="V28" s="11"/>
      <c r="W28" s="1"/>
      <c r="X28" s="11"/>
      <c r="Y28" s="1"/>
      <c r="Z28" s="11"/>
      <c r="AA28" s="1"/>
      <c r="AB28" s="11"/>
      <c r="AC28" s="1"/>
      <c r="AD28" s="11"/>
      <c r="AE28" s="1"/>
      <c r="AF28" s="11"/>
      <c r="AG28" s="1"/>
      <c r="AH28" s="11"/>
    </row>
    <row r="29" spans="1:34" x14ac:dyDescent="0.25">
      <c r="A29" s="1"/>
      <c r="B29" s="11"/>
      <c r="C29" s="1"/>
      <c r="D29" s="11"/>
      <c r="E29" s="1"/>
      <c r="F29" s="11"/>
      <c r="G29" s="1" t="s">
        <v>79</v>
      </c>
      <c r="H29" s="11">
        <v>36827</v>
      </c>
      <c r="I29" s="1"/>
      <c r="J29" s="11"/>
      <c r="K29" s="1"/>
      <c r="L29" s="11"/>
      <c r="M29" s="1"/>
      <c r="N29" s="11"/>
      <c r="O29" s="1"/>
      <c r="P29" s="11"/>
      <c r="Q29" s="1"/>
      <c r="R29" s="11"/>
      <c r="S29" s="1"/>
      <c r="T29" s="11"/>
      <c r="U29" s="1"/>
      <c r="V29" s="11"/>
      <c r="W29" s="1"/>
      <c r="X29" s="11"/>
      <c r="Y29" s="1"/>
      <c r="Z29" s="11"/>
      <c r="AA29" s="1"/>
      <c r="AB29" s="11"/>
      <c r="AC29" s="1"/>
      <c r="AD29" s="11"/>
      <c r="AE29" s="1"/>
      <c r="AF29" s="11"/>
      <c r="AG29" s="1"/>
      <c r="AH29" s="11"/>
    </row>
    <row r="30" spans="1:34" x14ac:dyDescent="0.25">
      <c r="A30" s="1"/>
      <c r="B30" s="11"/>
      <c r="C30" s="1"/>
      <c r="D30" s="11"/>
      <c r="E30" s="1"/>
      <c r="F30" s="11"/>
      <c r="G30" s="1" t="s">
        <v>137</v>
      </c>
      <c r="H30" s="11">
        <v>5142</v>
      </c>
      <c r="I30" s="1"/>
      <c r="J30" s="11"/>
      <c r="K30" s="1"/>
      <c r="L30" s="11"/>
      <c r="M30" s="1"/>
      <c r="N30" s="11"/>
      <c r="O30" s="1"/>
      <c r="P30" s="11"/>
      <c r="Q30" s="1"/>
      <c r="R30" s="11"/>
      <c r="S30" s="1"/>
      <c r="T30" s="11"/>
      <c r="U30" s="1"/>
      <c r="V30" s="11"/>
      <c r="W30" s="1"/>
      <c r="X30" s="11"/>
      <c r="Y30" s="1"/>
      <c r="Z30" s="11"/>
      <c r="AA30" s="1"/>
      <c r="AB30" s="11"/>
      <c r="AC30" s="1"/>
      <c r="AD30" s="11"/>
      <c r="AE30" s="1"/>
      <c r="AF30" s="11"/>
      <c r="AG30" s="1"/>
      <c r="AH30" s="11"/>
    </row>
    <row r="31" spans="1:34" x14ac:dyDescent="0.25">
      <c r="A31" s="1"/>
      <c r="B31" s="11"/>
      <c r="C31" s="1"/>
      <c r="D31" s="11"/>
      <c r="E31" s="1"/>
      <c r="F31" s="11"/>
      <c r="G31" s="1" t="s">
        <v>138</v>
      </c>
      <c r="H31" s="11">
        <v>6600</v>
      </c>
      <c r="I31" s="1"/>
      <c r="J31" s="11"/>
      <c r="K31" s="1"/>
      <c r="L31" s="11"/>
      <c r="M31" s="1"/>
      <c r="N31" s="11"/>
      <c r="O31" s="1"/>
      <c r="P31" s="11"/>
      <c r="Q31" s="1"/>
      <c r="R31" s="11"/>
      <c r="S31" s="1"/>
      <c r="T31" s="11"/>
      <c r="U31" s="1"/>
      <c r="V31" s="11"/>
      <c r="W31" s="1"/>
      <c r="X31" s="11"/>
      <c r="Y31" s="1"/>
      <c r="Z31" s="11"/>
      <c r="AA31" s="1"/>
      <c r="AB31" s="11"/>
      <c r="AC31" s="1"/>
      <c r="AD31" s="11"/>
      <c r="AE31" s="1"/>
      <c r="AF31" s="11"/>
      <c r="AG31" s="1"/>
      <c r="AH31" s="11"/>
    </row>
    <row r="32" spans="1:34" x14ac:dyDescent="0.25">
      <c r="A32" s="1"/>
      <c r="B32" s="11"/>
      <c r="C32" s="1"/>
      <c r="D32" s="11"/>
      <c r="E32" s="1"/>
      <c r="F32" s="11"/>
      <c r="G32" s="1" t="s">
        <v>139</v>
      </c>
      <c r="H32" s="11">
        <v>10000</v>
      </c>
      <c r="I32" s="1"/>
      <c r="J32" s="11"/>
      <c r="K32" s="1"/>
      <c r="L32" s="11"/>
      <c r="M32" s="1"/>
      <c r="N32" s="11"/>
      <c r="O32" s="1"/>
      <c r="P32" s="11"/>
      <c r="Q32" s="1"/>
      <c r="R32" s="11"/>
      <c r="S32" s="1"/>
      <c r="T32" s="11"/>
      <c r="U32" s="1"/>
      <c r="V32" s="11"/>
      <c r="W32" s="1"/>
      <c r="X32" s="11"/>
      <c r="Y32" s="1"/>
      <c r="Z32" s="11"/>
      <c r="AA32" s="1"/>
      <c r="AB32" s="11"/>
      <c r="AC32" s="1"/>
      <c r="AD32" s="11"/>
      <c r="AE32" s="1"/>
      <c r="AF32" s="11"/>
      <c r="AG32" s="1"/>
      <c r="AH32" s="11"/>
    </row>
    <row r="33" spans="1:34" x14ac:dyDescent="0.25">
      <c r="A33" s="1"/>
      <c r="B33" s="11"/>
      <c r="C33" s="1"/>
      <c r="D33" s="11"/>
      <c r="E33" s="1"/>
      <c r="F33" s="11"/>
      <c r="G33" s="1" t="s">
        <v>140</v>
      </c>
      <c r="H33" s="11">
        <v>3170</v>
      </c>
      <c r="I33" s="1"/>
      <c r="J33" s="11"/>
      <c r="K33" s="1"/>
      <c r="L33" s="11"/>
      <c r="M33" s="1"/>
      <c r="N33" s="11"/>
      <c r="O33" s="1"/>
      <c r="P33" s="11"/>
      <c r="Q33" s="1"/>
      <c r="R33" s="11"/>
      <c r="S33" s="1"/>
      <c r="T33" s="11"/>
      <c r="U33" s="1"/>
      <c r="V33" s="11"/>
      <c r="W33" s="1"/>
      <c r="X33" s="11"/>
      <c r="Y33" s="1"/>
      <c r="Z33" s="11"/>
      <c r="AA33" s="1"/>
      <c r="AB33" s="11"/>
      <c r="AC33" s="1"/>
      <c r="AD33" s="11"/>
      <c r="AE33" s="1"/>
      <c r="AF33" s="11"/>
      <c r="AG33" s="1"/>
      <c r="AH33" s="11"/>
    </row>
    <row r="34" spans="1:34" x14ac:dyDescent="0.25">
      <c r="A34" s="1"/>
      <c r="B34" s="11"/>
      <c r="C34" s="1"/>
      <c r="D34" s="11"/>
      <c r="E34" s="1"/>
      <c r="F34" s="11"/>
      <c r="G34" s="1" t="s">
        <v>142</v>
      </c>
      <c r="H34" s="11">
        <v>4645</v>
      </c>
      <c r="I34" s="1"/>
      <c r="J34" s="11"/>
      <c r="K34" s="1"/>
      <c r="L34" s="11"/>
      <c r="M34" s="1"/>
      <c r="N34" s="11"/>
      <c r="O34" s="1"/>
      <c r="P34" s="11"/>
      <c r="Q34" s="1"/>
      <c r="R34" s="11"/>
      <c r="S34" s="1"/>
      <c r="T34" s="11"/>
      <c r="U34" s="1"/>
      <c r="V34" s="11"/>
      <c r="W34" s="1"/>
      <c r="X34" s="11"/>
      <c r="Y34" s="1"/>
      <c r="Z34" s="11"/>
      <c r="AA34" s="1"/>
      <c r="AB34" s="11"/>
      <c r="AC34" s="1"/>
      <c r="AD34" s="11"/>
      <c r="AE34" s="1"/>
      <c r="AF34" s="11"/>
      <c r="AG34" s="1"/>
      <c r="AH34" s="11"/>
    </row>
    <row r="35" spans="1:34" x14ac:dyDescent="0.25">
      <c r="A35" s="1"/>
      <c r="B35" s="11"/>
      <c r="C35" s="1"/>
      <c r="D35" s="11"/>
      <c r="E35" s="1"/>
      <c r="F35" s="11"/>
      <c r="G35" s="1" t="s">
        <v>143</v>
      </c>
      <c r="H35" s="11">
        <v>17425</v>
      </c>
      <c r="I35" s="1"/>
      <c r="J35" s="11"/>
      <c r="K35" s="1"/>
      <c r="L35" s="11"/>
      <c r="M35" s="1"/>
      <c r="N35" s="11"/>
      <c r="O35" s="1"/>
      <c r="P35" s="11"/>
      <c r="Q35" s="1"/>
      <c r="R35" s="11"/>
      <c r="S35" s="1"/>
      <c r="T35" s="11"/>
      <c r="U35" s="1"/>
      <c r="V35" s="11"/>
      <c r="W35" s="1"/>
      <c r="X35" s="11"/>
      <c r="Y35" s="1"/>
      <c r="Z35" s="11"/>
      <c r="AA35" s="1"/>
      <c r="AB35" s="11"/>
      <c r="AC35" s="1"/>
      <c r="AD35" s="11"/>
      <c r="AE35" s="1"/>
      <c r="AF35" s="11"/>
      <c r="AG35" s="1"/>
      <c r="AH35" s="11"/>
    </row>
    <row r="36" spans="1:34" x14ac:dyDescent="0.25">
      <c r="A36" s="1"/>
      <c r="B36" s="11"/>
      <c r="C36" s="1"/>
      <c r="D36" s="11"/>
      <c r="E36" s="1"/>
      <c r="F36" s="11"/>
      <c r="G36" s="1" t="s">
        <v>144</v>
      </c>
      <c r="H36" s="11">
        <v>15000</v>
      </c>
      <c r="I36" s="1"/>
      <c r="J36" s="11"/>
      <c r="K36" s="1"/>
      <c r="L36" s="11"/>
      <c r="M36" s="1"/>
      <c r="N36" s="11"/>
      <c r="O36" s="1"/>
      <c r="P36" s="11"/>
      <c r="Q36" s="1"/>
      <c r="R36" s="11"/>
      <c r="S36" s="1"/>
      <c r="T36" s="11"/>
      <c r="U36" s="1"/>
      <c r="V36" s="11"/>
      <c r="W36" s="1"/>
      <c r="X36" s="11"/>
      <c r="Y36" s="1"/>
      <c r="Z36" s="11"/>
      <c r="AA36" s="1"/>
      <c r="AB36" s="11"/>
      <c r="AC36" s="1"/>
      <c r="AD36" s="11"/>
      <c r="AE36" s="1"/>
      <c r="AF36" s="11"/>
      <c r="AG36" s="1"/>
      <c r="AH36" s="11"/>
    </row>
    <row r="37" spans="1:34" x14ac:dyDescent="0.25">
      <c r="A37" s="1"/>
      <c r="B37" s="11"/>
      <c r="C37" s="1"/>
      <c r="D37" s="11"/>
      <c r="E37" s="1"/>
      <c r="F37" s="11"/>
      <c r="G37" s="1" t="s">
        <v>145</v>
      </c>
      <c r="H37" s="11">
        <v>20618</v>
      </c>
      <c r="I37" s="1"/>
      <c r="J37" s="11"/>
      <c r="K37" s="1"/>
      <c r="L37" s="11"/>
      <c r="M37" s="1"/>
      <c r="N37" s="11"/>
      <c r="O37" s="1"/>
      <c r="P37" s="11"/>
      <c r="Q37" s="1"/>
      <c r="R37" s="11"/>
      <c r="S37" s="1"/>
      <c r="T37" s="11"/>
      <c r="U37" s="1"/>
      <c r="V37" s="11"/>
      <c r="W37" s="1"/>
      <c r="X37" s="11"/>
      <c r="Y37" s="1"/>
      <c r="Z37" s="11"/>
      <c r="AA37" s="1"/>
      <c r="AB37" s="11"/>
      <c r="AC37" s="1"/>
      <c r="AD37" s="11"/>
      <c r="AE37" s="1"/>
      <c r="AF37" s="11"/>
      <c r="AG37" s="1"/>
      <c r="AH37" s="11"/>
    </row>
    <row r="38" spans="1:34" x14ac:dyDescent="0.25">
      <c r="A38" s="1"/>
      <c r="B38" s="11"/>
      <c r="C38" s="1"/>
      <c r="D38" s="11"/>
      <c r="E38" s="1"/>
      <c r="F38" s="11"/>
      <c r="G38" s="1" t="s">
        <v>146</v>
      </c>
      <c r="H38" s="11">
        <v>35650</v>
      </c>
      <c r="I38" s="1"/>
      <c r="J38" s="11"/>
      <c r="K38" s="1"/>
      <c r="L38" s="11"/>
      <c r="M38" s="1"/>
      <c r="N38" s="11"/>
      <c r="O38" s="1"/>
      <c r="P38" s="11"/>
      <c r="Q38" s="1"/>
      <c r="R38" s="11"/>
      <c r="S38" s="1"/>
      <c r="T38" s="11"/>
      <c r="U38" s="1"/>
      <c r="V38" s="11"/>
      <c r="W38" s="1"/>
      <c r="X38" s="11"/>
      <c r="Y38" s="1"/>
      <c r="Z38" s="11"/>
      <c r="AA38" s="1"/>
      <c r="AB38" s="11"/>
      <c r="AC38" s="1"/>
      <c r="AD38" s="11"/>
      <c r="AE38" s="1"/>
      <c r="AF38" s="11"/>
      <c r="AG38" s="1"/>
      <c r="AH38" s="11"/>
    </row>
    <row r="39" spans="1:34" x14ac:dyDescent="0.25">
      <c r="A39" s="1"/>
      <c r="B39" s="11"/>
      <c r="C39" s="1"/>
      <c r="D39" s="11"/>
      <c r="E39" s="1"/>
      <c r="F39" s="11"/>
      <c r="G39" s="1" t="s">
        <v>147</v>
      </c>
      <c r="H39" s="11">
        <v>9090</v>
      </c>
      <c r="I39" s="1"/>
      <c r="J39" s="11"/>
      <c r="K39" s="1"/>
      <c r="L39" s="11"/>
      <c r="M39" s="1"/>
      <c r="N39" s="11"/>
      <c r="O39" s="1"/>
      <c r="P39" s="11"/>
      <c r="Q39" s="1"/>
      <c r="R39" s="11"/>
      <c r="S39" s="1"/>
      <c r="T39" s="11"/>
      <c r="U39" s="1"/>
      <c r="V39" s="11"/>
      <c r="W39" s="1"/>
      <c r="X39" s="11"/>
      <c r="Y39" s="1"/>
      <c r="Z39" s="11"/>
      <c r="AA39" s="1"/>
      <c r="AB39" s="11"/>
      <c r="AC39" s="1"/>
      <c r="AD39" s="11"/>
      <c r="AE39" s="1"/>
      <c r="AF39" s="11"/>
      <c r="AG39" s="1"/>
      <c r="AH39" s="11"/>
    </row>
    <row r="40" spans="1:34" x14ac:dyDescent="0.25">
      <c r="A40" s="1"/>
      <c r="B40" s="11"/>
      <c r="C40" s="1"/>
      <c r="D40" s="11"/>
      <c r="E40" s="1"/>
      <c r="F40" s="11"/>
      <c r="G40" s="1" t="s">
        <v>97</v>
      </c>
      <c r="H40" s="11">
        <v>23449</v>
      </c>
      <c r="I40" s="1"/>
      <c r="J40" s="11"/>
      <c r="K40" s="1"/>
      <c r="L40" s="11"/>
      <c r="M40" s="1"/>
      <c r="N40" s="11"/>
      <c r="O40" s="1"/>
      <c r="P40" s="11"/>
      <c r="Q40" s="1"/>
      <c r="R40" s="11"/>
      <c r="S40" s="1"/>
      <c r="T40" s="11"/>
      <c r="U40" s="1"/>
      <c r="V40" s="11"/>
      <c r="W40" s="1"/>
      <c r="X40" s="11"/>
      <c r="Y40" s="1"/>
      <c r="Z40" s="11"/>
      <c r="AA40" s="1"/>
      <c r="AB40" s="11"/>
      <c r="AC40" s="1"/>
      <c r="AD40" s="11"/>
      <c r="AE40" s="1"/>
      <c r="AF40" s="11"/>
      <c r="AG40" s="1"/>
      <c r="AH40" s="11"/>
    </row>
    <row r="41" spans="1:34" x14ac:dyDescent="0.25">
      <c r="A41" s="1"/>
      <c r="B41" s="11"/>
      <c r="C41" s="1"/>
      <c r="D41" s="11"/>
      <c r="E41" s="1"/>
      <c r="F41" s="11"/>
      <c r="G41" s="1" t="s">
        <v>148</v>
      </c>
      <c r="H41" s="11">
        <v>3438</v>
      </c>
      <c r="I41" s="1"/>
      <c r="J41" s="11"/>
      <c r="K41" s="1"/>
      <c r="L41" s="11"/>
      <c r="M41" s="1"/>
      <c r="N41" s="11"/>
      <c r="O41" s="1"/>
      <c r="P41" s="11"/>
      <c r="Q41" s="1"/>
      <c r="R41" s="11"/>
      <c r="S41" s="1"/>
      <c r="T41" s="11"/>
      <c r="U41" s="1"/>
      <c r="V41" s="11"/>
      <c r="W41" s="1"/>
      <c r="X41" s="11"/>
      <c r="Y41" s="1"/>
      <c r="Z41" s="11"/>
      <c r="AA41" s="1"/>
      <c r="AB41" s="11"/>
      <c r="AC41" s="1"/>
      <c r="AD41" s="11"/>
      <c r="AE41" s="1"/>
      <c r="AF41" s="11"/>
      <c r="AG41" s="1"/>
      <c r="AH41" s="11"/>
    </row>
    <row r="42" spans="1:34" x14ac:dyDescent="0.25">
      <c r="A42" s="1"/>
      <c r="B42" s="11"/>
      <c r="C42" s="1"/>
      <c r="D42" s="11"/>
      <c r="E42" s="1"/>
      <c r="F42" s="11"/>
      <c r="G42" s="1" t="s">
        <v>149</v>
      </c>
      <c r="H42" s="11">
        <v>5000</v>
      </c>
      <c r="I42" s="1"/>
      <c r="J42" s="11"/>
      <c r="K42" s="1"/>
      <c r="L42" s="11"/>
      <c r="M42" s="1"/>
      <c r="N42" s="11"/>
      <c r="O42" s="1"/>
      <c r="P42" s="11"/>
      <c r="Q42" s="1"/>
      <c r="R42" s="11"/>
      <c r="S42" s="1"/>
      <c r="T42" s="11"/>
      <c r="U42" s="1"/>
      <c r="V42" s="11"/>
      <c r="W42" s="1"/>
      <c r="X42" s="11"/>
      <c r="Y42" s="1"/>
      <c r="Z42" s="11"/>
      <c r="AA42" s="1"/>
      <c r="AB42" s="11"/>
      <c r="AC42" s="1"/>
      <c r="AD42" s="11"/>
      <c r="AE42" s="1"/>
      <c r="AF42" s="11"/>
      <c r="AG42" s="1"/>
      <c r="AH42" s="11"/>
    </row>
    <row r="43" spans="1:34" x14ac:dyDescent="0.25">
      <c r="A43" s="1"/>
      <c r="B43" s="11"/>
      <c r="C43" s="1"/>
      <c r="D43" s="11"/>
      <c r="E43" s="1"/>
      <c r="F43" s="11"/>
      <c r="G43" s="1" t="s">
        <v>102</v>
      </c>
      <c r="H43" s="11">
        <v>14959</v>
      </c>
      <c r="I43" s="1"/>
      <c r="J43" s="11"/>
      <c r="K43" s="1"/>
      <c r="L43" s="11"/>
      <c r="M43" s="1"/>
      <c r="N43" s="11"/>
      <c r="O43" s="1"/>
      <c r="P43" s="11"/>
      <c r="Q43" s="1"/>
      <c r="R43" s="11"/>
      <c r="S43" s="1"/>
      <c r="T43" s="11"/>
      <c r="U43" s="1"/>
      <c r="V43" s="11"/>
      <c r="W43" s="1"/>
      <c r="X43" s="11"/>
      <c r="Y43" s="1"/>
      <c r="Z43" s="11"/>
      <c r="AA43" s="1"/>
      <c r="AB43" s="11"/>
      <c r="AC43" s="1"/>
      <c r="AD43" s="11"/>
      <c r="AE43" s="1"/>
      <c r="AF43" s="11"/>
      <c r="AG43" s="1"/>
      <c r="AH43" s="11"/>
    </row>
    <row r="44" spans="1:34" x14ac:dyDescent="0.25">
      <c r="A44" s="1"/>
      <c r="B44" s="11"/>
      <c r="C44" s="1"/>
      <c r="D44" s="11"/>
      <c r="E44" s="1"/>
      <c r="F44" s="11"/>
      <c r="G44" s="1" t="s">
        <v>106</v>
      </c>
      <c r="H44" s="11">
        <v>12912</v>
      </c>
      <c r="I44" s="1"/>
      <c r="J44" s="11"/>
      <c r="K44" s="1"/>
      <c r="L44" s="11"/>
      <c r="M44" s="1"/>
      <c r="N44" s="11"/>
      <c r="O44" s="1"/>
      <c r="P44" s="11"/>
      <c r="Q44" s="1"/>
      <c r="R44" s="11"/>
      <c r="S44" s="1"/>
      <c r="T44" s="11"/>
      <c r="U44" s="1"/>
      <c r="V44" s="11"/>
      <c r="W44" s="1"/>
      <c r="X44" s="11"/>
      <c r="Y44" s="1"/>
      <c r="Z44" s="11"/>
      <c r="AA44" s="1"/>
      <c r="AB44" s="11"/>
      <c r="AC44" s="1"/>
      <c r="AD44" s="11"/>
      <c r="AE44" s="1"/>
      <c r="AF44" s="11"/>
      <c r="AG44" s="1"/>
      <c r="AH44" s="11"/>
    </row>
    <row r="45" spans="1:34" x14ac:dyDescent="0.25">
      <c r="A45" s="1"/>
      <c r="B45" s="11"/>
      <c r="C45" s="1"/>
      <c r="D45" s="11"/>
      <c r="E45" s="1"/>
      <c r="F45" s="11"/>
      <c r="G45" s="1" t="s">
        <v>150</v>
      </c>
      <c r="H45" s="11">
        <v>14867</v>
      </c>
      <c r="I45" s="1"/>
      <c r="J45" s="11"/>
      <c r="K45" s="1"/>
      <c r="L45" s="11"/>
      <c r="M45" s="1"/>
      <c r="N45" s="11"/>
      <c r="O45" s="1"/>
      <c r="P45" s="11"/>
      <c r="Q45" s="1"/>
      <c r="R45" s="11"/>
      <c r="S45" s="1"/>
      <c r="T45" s="11"/>
      <c r="U45" s="1"/>
      <c r="V45" s="11"/>
      <c r="W45" s="1"/>
      <c r="X45" s="11"/>
      <c r="Y45" s="1"/>
      <c r="Z45" s="11"/>
      <c r="AA45" s="1"/>
      <c r="AB45" s="11"/>
      <c r="AC45" s="1"/>
      <c r="AD45" s="11"/>
      <c r="AE45" s="1"/>
      <c r="AF45" s="11"/>
      <c r="AG45" s="1"/>
      <c r="AH45" s="11"/>
    </row>
    <row r="46" spans="1:34" x14ac:dyDescent="0.25">
      <c r="A46" s="1"/>
      <c r="B46" s="11"/>
      <c r="C46" s="1"/>
      <c r="D46" s="11"/>
      <c r="E46" s="1"/>
      <c r="F46" s="11"/>
      <c r="G46" s="1" t="s">
        <v>151</v>
      </c>
      <c r="H46" s="11">
        <v>2545</v>
      </c>
      <c r="I46" s="1"/>
      <c r="J46" s="11"/>
      <c r="K46" s="1"/>
      <c r="L46" s="11"/>
      <c r="M46" s="1"/>
      <c r="N46" s="11"/>
      <c r="O46" s="1"/>
      <c r="P46" s="11"/>
      <c r="Q46" s="1"/>
      <c r="R46" s="11"/>
      <c r="S46" s="1"/>
      <c r="T46" s="11"/>
      <c r="U46" s="1"/>
      <c r="V46" s="11"/>
      <c r="W46" s="1"/>
      <c r="X46" s="11"/>
      <c r="Y46" s="1"/>
      <c r="Z46" s="11"/>
      <c r="AA46" s="1"/>
      <c r="AB46" s="11"/>
      <c r="AC46" s="1"/>
      <c r="AD46" s="11"/>
      <c r="AE46" s="1"/>
      <c r="AF46" s="11"/>
      <c r="AG46" s="1"/>
      <c r="AH46" s="11"/>
    </row>
    <row r="47" spans="1:34" x14ac:dyDescent="0.25">
      <c r="A47" s="1"/>
      <c r="B47" s="11"/>
      <c r="C47" s="1"/>
      <c r="D47" s="11"/>
      <c r="E47" s="1"/>
      <c r="F47" s="11"/>
      <c r="G47" s="1" t="s">
        <v>152</v>
      </c>
      <c r="H47" s="11">
        <v>3130</v>
      </c>
      <c r="I47" s="1"/>
      <c r="J47" s="11"/>
      <c r="K47" s="1"/>
      <c r="L47" s="11"/>
      <c r="M47" s="1"/>
      <c r="N47" s="11"/>
      <c r="O47" s="1"/>
      <c r="P47" s="11"/>
      <c r="Q47" s="1"/>
      <c r="R47" s="11"/>
      <c r="S47" s="1"/>
      <c r="T47" s="11"/>
      <c r="U47" s="1"/>
      <c r="V47" s="11"/>
      <c r="W47" s="1"/>
      <c r="X47" s="11"/>
      <c r="Y47" s="1"/>
      <c r="Z47" s="11"/>
      <c r="AA47" s="1"/>
      <c r="AB47" s="11"/>
      <c r="AC47" s="1"/>
      <c r="AD47" s="11"/>
      <c r="AE47" s="1"/>
      <c r="AF47" s="11"/>
      <c r="AG47" s="1"/>
      <c r="AH47" s="11"/>
    </row>
    <row r="48" spans="1:34" x14ac:dyDescent="0.25">
      <c r="A48" s="1"/>
      <c r="B48" s="11"/>
      <c r="C48" s="1"/>
      <c r="D48" s="11"/>
      <c r="E48" s="1"/>
      <c r="F48" s="11"/>
      <c r="G48" s="1" t="s">
        <v>153</v>
      </c>
      <c r="H48" s="11">
        <v>12930</v>
      </c>
      <c r="I48" s="1"/>
      <c r="J48" s="11"/>
      <c r="K48" s="1"/>
      <c r="L48" s="11"/>
      <c r="M48" s="1"/>
      <c r="N48" s="11"/>
      <c r="O48" s="1"/>
      <c r="P48" s="11"/>
      <c r="Q48" s="1"/>
      <c r="R48" s="11"/>
      <c r="S48" s="1"/>
      <c r="T48" s="11"/>
      <c r="U48" s="1"/>
      <c r="V48" s="11"/>
      <c r="W48" s="1"/>
      <c r="X48" s="11"/>
      <c r="Y48" s="1"/>
      <c r="Z48" s="11"/>
      <c r="AA48" s="1"/>
      <c r="AB48" s="11"/>
      <c r="AC48" s="1"/>
      <c r="AD48" s="11"/>
      <c r="AE48" s="1"/>
      <c r="AF48" s="11"/>
      <c r="AG48" s="1"/>
      <c r="AH48" s="11"/>
    </row>
  </sheetData>
  <hyperlinks>
    <hyperlink ref="B2" r:id="rId1"/>
  </hyperlinks>
  <pageMargins left="0.7" right="0.7" top="0.75" bottom="0.75" header="0.3" footer="0.3"/>
  <pageSetup paperSize="9"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B53"/>
  <sheetViews>
    <sheetView zoomScale="70" zoomScaleNormal="70" workbookViewId="0">
      <selection activeCell="B6" sqref="B6"/>
    </sheetView>
  </sheetViews>
  <sheetFormatPr defaultRowHeight="15" x14ac:dyDescent="0.25"/>
  <cols>
    <col min="1" max="1" width="26.28515625" style="10" customWidth="1"/>
    <col min="2" max="2" width="13.28515625" style="9" customWidth="1"/>
    <col min="3" max="3" width="26.28515625" style="10" customWidth="1"/>
    <col min="4" max="4" width="13.28515625" style="9" customWidth="1"/>
    <col min="5" max="5" width="26.28515625" style="10" customWidth="1"/>
    <col min="6" max="6" width="13.28515625" style="9" customWidth="1"/>
    <col min="7" max="7" width="26.28515625" style="10" customWidth="1"/>
    <col min="8" max="8" width="13.28515625" style="9" customWidth="1"/>
    <col min="9" max="9" width="26.28515625" style="10" customWidth="1"/>
    <col min="10" max="10" width="13.28515625" style="9" customWidth="1"/>
    <col min="11" max="11" width="26.28515625" style="10" customWidth="1"/>
    <col min="12" max="12" width="13.28515625" style="9" customWidth="1"/>
    <col min="13" max="13" width="26.28515625" style="10" customWidth="1"/>
    <col min="14" max="14" width="13.28515625" style="9" customWidth="1"/>
    <col min="15" max="15" width="26.28515625" style="10" customWidth="1"/>
    <col min="16" max="16" width="13.28515625" style="9" customWidth="1"/>
    <col min="17" max="17" width="26.28515625" style="10" customWidth="1"/>
    <col min="18" max="18" width="13.28515625" style="9" customWidth="1"/>
    <col min="19" max="19" width="26.28515625" style="10" customWidth="1"/>
    <col min="20" max="20" width="13.28515625" style="9" customWidth="1"/>
    <col min="21" max="21" width="26.28515625" style="10" customWidth="1"/>
    <col min="22" max="22" width="13.28515625" style="9" customWidth="1"/>
    <col min="23" max="23" width="26.28515625" style="10" customWidth="1"/>
    <col min="24" max="24" width="13.28515625" style="9" customWidth="1"/>
    <col min="25" max="25" width="26.28515625" style="10" customWidth="1"/>
    <col min="26" max="26" width="13.28515625" style="9" customWidth="1"/>
    <col min="27" max="27" width="26.28515625" style="10" customWidth="1"/>
    <col min="28" max="28" width="13.28515625" style="9" customWidth="1"/>
    <col min="29" max="16384" width="9.140625" style="12"/>
  </cols>
  <sheetData>
    <row r="2" spans="1:28" x14ac:dyDescent="0.25">
      <c r="A2" s="10" t="s">
        <v>275</v>
      </c>
      <c r="B2" s="18" t="s">
        <v>274</v>
      </c>
    </row>
    <row r="3" spans="1:28" x14ac:dyDescent="0.25">
      <c r="A3" s="13" t="s">
        <v>8</v>
      </c>
      <c r="C3" s="13" t="s">
        <v>0</v>
      </c>
      <c r="E3" s="13" t="s">
        <v>3</v>
      </c>
      <c r="G3" s="13" t="s">
        <v>1</v>
      </c>
      <c r="I3" s="13" t="s">
        <v>25</v>
      </c>
      <c r="K3" s="13" t="s">
        <v>12</v>
      </c>
      <c r="M3" s="13" t="s">
        <v>13</v>
      </c>
      <c r="O3" s="13" t="s">
        <v>4</v>
      </c>
      <c r="Q3" s="13" t="s">
        <v>6</v>
      </c>
      <c r="S3" s="13" t="s">
        <v>179</v>
      </c>
      <c r="U3" s="13" t="s">
        <v>5</v>
      </c>
      <c r="W3" s="13" t="s">
        <v>188</v>
      </c>
      <c r="Y3" s="13" t="s">
        <v>167</v>
      </c>
      <c r="AA3" s="13" t="s">
        <v>169</v>
      </c>
    </row>
    <row r="4" spans="1:28" s="28" customFormat="1" x14ac:dyDescent="0.25">
      <c r="A4" s="26"/>
      <c r="B4" s="27"/>
      <c r="C4" s="26">
        <v>20</v>
      </c>
      <c r="D4" s="27"/>
      <c r="E4" s="26">
        <v>6</v>
      </c>
      <c r="F4" s="27"/>
      <c r="G4" s="26">
        <v>47</v>
      </c>
      <c r="H4" s="27"/>
      <c r="I4" s="26"/>
      <c r="J4" s="27"/>
      <c r="K4" s="26"/>
      <c r="L4" s="27"/>
      <c r="M4" s="26"/>
      <c r="N4" s="27"/>
      <c r="O4" s="26">
        <v>22</v>
      </c>
      <c r="P4" s="27"/>
      <c r="Q4" s="26"/>
      <c r="R4" s="27"/>
      <c r="S4" s="26"/>
      <c r="T4" s="27"/>
      <c r="U4" s="26"/>
      <c r="V4" s="27"/>
      <c r="W4" s="26"/>
      <c r="X4" s="27"/>
      <c r="Y4" s="26"/>
      <c r="Z4" s="27"/>
      <c r="AA4" s="26"/>
      <c r="AB4" s="27"/>
    </row>
    <row r="5" spans="1:28" s="17" customFormat="1" x14ac:dyDescent="0.25">
      <c r="A5" s="16" t="s">
        <v>2</v>
      </c>
      <c r="B5" s="15">
        <f>D5+F5+H5+L5+N5+P5+R5+T5+V5+X5+J5+Z5+AB5</f>
        <v>8051135</v>
      </c>
      <c r="C5" s="16" t="s">
        <v>2</v>
      </c>
      <c r="D5" s="15">
        <f>SUM(D7:D26)</f>
        <v>4553200</v>
      </c>
      <c r="E5" s="16" t="s">
        <v>111</v>
      </c>
      <c r="F5" s="15">
        <f>SUM(F7:F23)</f>
        <v>334652</v>
      </c>
      <c r="G5" s="16" t="s">
        <v>111</v>
      </c>
      <c r="H5" s="15">
        <f>SUM(H7:H53)</f>
        <v>638867</v>
      </c>
      <c r="I5" s="16" t="s">
        <v>2</v>
      </c>
      <c r="J5" s="15">
        <f>SUM(J7:J12)</f>
        <v>138035</v>
      </c>
      <c r="K5" s="16" t="s">
        <v>2</v>
      </c>
      <c r="L5" s="15">
        <f>SUM(L7:L48)</f>
        <v>1440000</v>
      </c>
      <c r="M5" s="16" t="s">
        <v>2</v>
      </c>
      <c r="N5" s="15">
        <f>SUM(N7:N48)</f>
        <v>199151</v>
      </c>
      <c r="O5" s="16" t="s">
        <v>111</v>
      </c>
      <c r="P5" s="15">
        <f>SUM(P7:P48)</f>
        <v>42858</v>
      </c>
      <c r="Q5" s="16" t="s">
        <v>2</v>
      </c>
      <c r="R5" s="15">
        <f>SUM(R7:R48)</f>
        <v>132500</v>
      </c>
      <c r="S5" s="16" t="s">
        <v>2</v>
      </c>
      <c r="T5" s="15">
        <f>SUM(T7:T48)</f>
        <v>490372</v>
      </c>
      <c r="U5" s="16" t="s">
        <v>2</v>
      </c>
      <c r="V5" s="15">
        <f>SUM(V7:V48)</f>
        <v>10000</v>
      </c>
      <c r="W5" s="16" t="s">
        <v>2</v>
      </c>
      <c r="X5" s="15">
        <f>SUM(X7:X48)</f>
        <v>20000</v>
      </c>
      <c r="Y5" s="16" t="s">
        <v>2</v>
      </c>
      <c r="Z5" s="15">
        <f>SUM(Z7:Z48)</f>
        <v>45000</v>
      </c>
      <c r="AA5" s="16" t="s">
        <v>2</v>
      </c>
      <c r="AB5" s="15">
        <f>SUM(AB7:AB48)</f>
        <v>6500</v>
      </c>
    </row>
    <row r="7" spans="1:28" x14ac:dyDescent="0.25">
      <c r="A7" s="1"/>
      <c r="B7" s="11"/>
      <c r="C7" s="1" t="s">
        <v>21</v>
      </c>
      <c r="D7" s="8">
        <v>130250</v>
      </c>
      <c r="E7" s="1" t="s">
        <v>32</v>
      </c>
      <c r="F7" s="8">
        <v>35552</v>
      </c>
      <c r="G7" t="s">
        <v>451</v>
      </c>
      <c r="H7" s="8">
        <v>17404</v>
      </c>
      <c r="I7" s="1" t="s">
        <v>181</v>
      </c>
      <c r="J7" s="8">
        <v>38400</v>
      </c>
      <c r="K7" s="1" t="s">
        <v>34</v>
      </c>
      <c r="L7" s="11"/>
      <c r="M7" t="s">
        <v>49</v>
      </c>
      <c r="N7" s="8">
        <v>37655</v>
      </c>
      <c r="O7" t="s">
        <v>487</v>
      </c>
      <c r="P7" s="8">
        <v>1699</v>
      </c>
      <c r="Q7" s="1" t="s">
        <v>43</v>
      </c>
      <c r="R7" s="8">
        <v>42000</v>
      </c>
      <c r="S7" t="s">
        <v>190</v>
      </c>
      <c r="T7" s="8">
        <v>331750</v>
      </c>
      <c r="U7" t="s">
        <v>65</v>
      </c>
      <c r="V7" s="11">
        <v>10000</v>
      </c>
      <c r="W7" t="s">
        <v>513</v>
      </c>
      <c r="X7" s="8">
        <v>5000</v>
      </c>
      <c r="Y7" t="s">
        <v>440</v>
      </c>
      <c r="Z7" s="11">
        <v>45000</v>
      </c>
      <c r="AA7" t="s">
        <v>36</v>
      </c>
      <c r="AB7" s="8">
        <v>500</v>
      </c>
    </row>
    <row r="8" spans="1:28" x14ac:dyDescent="0.25">
      <c r="A8" s="1"/>
      <c r="B8" s="11"/>
      <c r="C8" s="1" t="s">
        <v>27</v>
      </c>
      <c r="D8" s="8">
        <v>63250</v>
      </c>
      <c r="E8" s="1" t="s">
        <v>42</v>
      </c>
      <c r="F8" s="8">
        <v>21000</v>
      </c>
      <c r="G8" t="s">
        <v>452</v>
      </c>
      <c r="H8" s="8">
        <v>10000</v>
      </c>
      <c r="I8" t="s">
        <v>45</v>
      </c>
      <c r="J8" s="8">
        <v>55000</v>
      </c>
      <c r="K8" s="1" t="s">
        <v>34</v>
      </c>
      <c r="L8" s="8">
        <v>1440000</v>
      </c>
      <c r="M8" t="s">
        <v>503</v>
      </c>
      <c r="N8" s="8">
        <v>9340</v>
      </c>
      <c r="O8" t="s">
        <v>456</v>
      </c>
      <c r="P8" s="8">
        <v>2000</v>
      </c>
      <c r="Q8" s="1" t="s">
        <v>54</v>
      </c>
      <c r="R8" s="8">
        <v>42000</v>
      </c>
      <c r="S8" t="s">
        <v>435</v>
      </c>
      <c r="T8" s="8">
        <v>66900</v>
      </c>
      <c r="U8" s="1"/>
      <c r="V8" s="11"/>
      <c r="W8" t="s">
        <v>514</v>
      </c>
      <c r="X8" s="8">
        <v>2000</v>
      </c>
      <c r="Y8" s="1"/>
      <c r="Z8" s="11"/>
      <c r="AA8" t="s">
        <v>441</v>
      </c>
      <c r="AB8" s="8">
        <v>500</v>
      </c>
    </row>
    <row r="9" spans="1:28" x14ac:dyDescent="0.25">
      <c r="A9" s="1"/>
      <c r="B9" s="11"/>
      <c r="C9" s="1" t="s">
        <v>30</v>
      </c>
      <c r="D9" s="8">
        <v>118450</v>
      </c>
      <c r="E9" s="1" t="s">
        <v>46</v>
      </c>
      <c r="F9" s="8">
        <v>71400</v>
      </c>
      <c r="G9" t="s">
        <v>453</v>
      </c>
      <c r="H9" s="8">
        <v>5983</v>
      </c>
      <c r="I9" t="s">
        <v>436</v>
      </c>
      <c r="J9" s="8">
        <v>6000</v>
      </c>
      <c r="K9" s="1"/>
      <c r="L9" s="11"/>
      <c r="M9" t="s">
        <v>504</v>
      </c>
      <c r="N9" s="8">
        <v>100000</v>
      </c>
      <c r="O9" t="s">
        <v>488</v>
      </c>
      <c r="P9" s="8">
        <v>2000</v>
      </c>
      <c r="Q9" s="1" t="s">
        <v>78</v>
      </c>
      <c r="R9" s="8">
        <v>29250</v>
      </c>
      <c r="S9" t="s">
        <v>439</v>
      </c>
      <c r="T9" s="8">
        <v>30000</v>
      </c>
      <c r="U9" s="1"/>
      <c r="V9" s="11"/>
      <c r="W9" t="s">
        <v>515</v>
      </c>
      <c r="X9" s="8">
        <v>1500</v>
      </c>
      <c r="Y9" s="1"/>
      <c r="Z9" s="11"/>
      <c r="AA9" t="s">
        <v>442</v>
      </c>
      <c r="AB9" s="8">
        <v>500</v>
      </c>
    </row>
    <row r="10" spans="1:28" x14ac:dyDescent="0.25">
      <c r="A10" s="1"/>
      <c r="B10" s="11"/>
      <c r="C10" s="1" t="s">
        <v>435</v>
      </c>
      <c r="D10" s="8">
        <v>306000</v>
      </c>
      <c r="E10" s="1" t="s">
        <v>73</v>
      </c>
      <c r="F10" s="8">
        <v>98400</v>
      </c>
      <c r="G10" t="s">
        <v>454</v>
      </c>
      <c r="H10" s="8">
        <v>12991</v>
      </c>
      <c r="I10" t="s">
        <v>336</v>
      </c>
      <c r="J10" s="8">
        <v>5000</v>
      </c>
      <c r="K10" s="1"/>
      <c r="L10" s="11"/>
      <c r="M10" t="s">
        <v>505</v>
      </c>
      <c r="N10" s="8">
        <v>7135</v>
      </c>
      <c r="O10" t="s">
        <v>489</v>
      </c>
      <c r="P10" s="8">
        <v>2000</v>
      </c>
      <c r="Q10" s="1" t="s">
        <v>89</v>
      </c>
      <c r="R10" s="8">
        <v>19250</v>
      </c>
      <c r="S10" t="s">
        <v>507</v>
      </c>
      <c r="T10" s="8">
        <v>5200</v>
      </c>
      <c r="U10" s="1"/>
      <c r="V10" s="11"/>
      <c r="W10" t="s">
        <v>516</v>
      </c>
      <c r="X10" s="8">
        <v>1500</v>
      </c>
      <c r="Y10" s="1"/>
      <c r="Z10" s="11"/>
      <c r="AA10" t="s">
        <v>56</v>
      </c>
      <c r="AB10" s="8">
        <v>500</v>
      </c>
    </row>
    <row r="11" spans="1:28" x14ac:dyDescent="0.25">
      <c r="A11" s="1"/>
      <c r="B11" s="11"/>
      <c r="C11" s="1" t="s">
        <v>43</v>
      </c>
      <c r="D11" s="8">
        <v>165750</v>
      </c>
      <c r="E11" s="1" t="s">
        <v>91</v>
      </c>
      <c r="F11" s="8">
        <v>72420</v>
      </c>
      <c r="G11" t="s">
        <v>455</v>
      </c>
      <c r="H11" s="8">
        <v>15560</v>
      </c>
      <c r="I11" t="s">
        <v>437</v>
      </c>
      <c r="J11" s="8">
        <v>32750</v>
      </c>
      <c r="K11" s="1"/>
      <c r="L11" s="11"/>
      <c r="M11" t="s">
        <v>506</v>
      </c>
      <c r="N11" s="8">
        <v>27351</v>
      </c>
      <c r="O11" t="s">
        <v>490</v>
      </c>
      <c r="P11" s="8">
        <v>2000</v>
      </c>
      <c r="Q11" s="1"/>
      <c r="R11" s="11"/>
      <c r="S11" t="s">
        <v>508</v>
      </c>
      <c r="T11" s="8">
        <v>9470</v>
      </c>
      <c r="U11" s="1"/>
      <c r="V11" s="11"/>
      <c r="W11" t="s">
        <v>517</v>
      </c>
      <c r="X11" s="8">
        <v>10000</v>
      </c>
      <c r="Y11" s="1"/>
      <c r="Z11" s="11"/>
      <c r="AA11" t="s">
        <v>443</v>
      </c>
      <c r="AB11" s="8">
        <v>500</v>
      </c>
    </row>
    <row r="12" spans="1:28" x14ac:dyDescent="0.25">
      <c r="A12" s="1"/>
      <c r="B12" s="11"/>
      <c r="C12" s="1" t="s">
        <v>45</v>
      </c>
      <c r="D12" s="8">
        <v>630000</v>
      </c>
      <c r="E12" s="1" t="s">
        <v>98</v>
      </c>
      <c r="F12" s="8">
        <v>35880</v>
      </c>
      <c r="G12" t="s">
        <v>456</v>
      </c>
      <c r="H12" s="8">
        <v>5539</v>
      </c>
      <c r="I12" t="s">
        <v>438</v>
      </c>
      <c r="J12" s="8">
        <v>885</v>
      </c>
      <c r="K12" s="1"/>
      <c r="L12" s="11"/>
      <c r="M12" t="s">
        <v>342</v>
      </c>
      <c r="N12" s="8">
        <v>17670</v>
      </c>
      <c r="O12" t="s">
        <v>491</v>
      </c>
      <c r="P12" s="8">
        <v>1910</v>
      </c>
      <c r="Q12" s="1"/>
      <c r="R12" s="11"/>
      <c r="S12" t="s">
        <v>509</v>
      </c>
      <c r="T12" s="8">
        <v>15000</v>
      </c>
      <c r="U12" s="1"/>
      <c r="V12" s="11"/>
      <c r="W12"/>
      <c r="X12" s="8"/>
      <c r="Y12" s="1"/>
      <c r="Z12" s="11"/>
      <c r="AA12" t="s">
        <v>444</v>
      </c>
      <c r="AB12" s="8">
        <v>500</v>
      </c>
    </row>
    <row r="13" spans="1:28" x14ac:dyDescent="0.25">
      <c r="A13" s="1"/>
      <c r="B13" s="11"/>
      <c r="C13" s="1" t="s">
        <v>47</v>
      </c>
      <c r="D13" s="8">
        <v>37000</v>
      </c>
      <c r="E13" s="1"/>
      <c r="F13" s="11"/>
      <c r="G13" t="s">
        <v>120</v>
      </c>
      <c r="H13" s="8">
        <v>16399</v>
      </c>
      <c r="I13" s="1"/>
      <c r="J13" s="11"/>
      <c r="K13" s="1"/>
      <c r="L13" s="11"/>
      <c r="M13" s="1"/>
      <c r="N13" s="11"/>
      <c r="O13" t="s">
        <v>492</v>
      </c>
      <c r="P13" s="8">
        <v>2000</v>
      </c>
      <c r="Q13" s="1"/>
      <c r="R13" s="11"/>
      <c r="S13" t="s">
        <v>510</v>
      </c>
      <c r="T13" s="8">
        <v>14410</v>
      </c>
      <c r="U13" s="1"/>
      <c r="V13" s="11"/>
      <c r="W13"/>
      <c r="X13" s="8"/>
      <c r="Y13" s="1"/>
      <c r="Z13" s="11"/>
      <c r="AA13" t="s">
        <v>445</v>
      </c>
      <c r="AB13" s="8">
        <v>500</v>
      </c>
    </row>
    <row r="14" spans="1:28" x14ac:dyDescent="0.25">
      <c r="A14" s="1"/>
      <c r="B14" s="11"/>
      <c r="C14" s="1" t="s">
        <v>48</v>
      </c>
      <c r="D14" s="8">
        <v>293500</v>
      </c>
      <c r="E14" s="1"/>
      <c r="F14" s="11"/>
      <c r="G14" t="s">
        <v>457</v>
      </c>
      <c r="H14" s="8">
        <v>3324</v>
      </c>
      <c r="I14" s="1"/>
      <c r="J14" s="11"/>
      <c r="K14" s="1"/>
      <c r="L14" s="11"/>
      <c r="M14" s="1"/>
      <c r="N14" s="11"/>
      <c r="O14" t="s">
        <v>331</v>
      </c>
      <c r="P14" s="8">
        <v>1958</v>
      </c>
      <c r="Q14" s="1"/>
      <c r="R14" s="11"/>
      <c r="S14" t="s">
        <v>511</v>
      </c>
      <c r="T14" s="8">
        <v>5872</v>
      </c>
      <c r="U14" s="1"/>
      <c r="V14" s="11"/>
      <c r="W14"/>
      <c r="X14" s="8"/>
      <c r="Y14" s="1"/>
      <c r="Z14" s="11"/>
      <c r="AA14" t="s">
        <v>446</v>
      </c>
      <c r="AB14" s="8">
        <v>500</v>
      </c>
    </row>
    <row r="15" spans="1:28" x14ac:dyDescent="0.25">
      <c r="A15" s="1"/>
      <c r="B15" s="11"/>
      <c r="C15" s="1" t="s">
        <v>54</v>
      </c>
      <c r="D15" s="8">
        <v>182225</v>
      </c>
      <c r="E15" s="1"/>
      <c r="F15" s="11"/>
      <c r="G15" t="s">
        <v>458</v>
      </c>
      <c r="H15" s="8">
        <v>7563</v>
      </c>
      <c r="I15" s="1"/>
      <c r="J15" s="11"/>
      <c r="K15" s="1"/>
      <c r="L15" s="11"/>
      <c r="M15" s="1"/>
      <c r="N15" s="11"/>
      <c r="O15" t="s">
        <v>493</v>
      </c>
      <c r="P15" s="8">
        <v>500</v>
      </c>
      <c r="Q15" s="1"/>
      <c r="R15" s="11"/>
      <c r="S15" t="s">
        <v>512</v>
      </c>
      <c r="T15" s="8">
        <v>11770</v>
      </c>
      <c r="U15" s="1"/>
      <c r="V15" s="11"/>
      <c r="W15"/>
      <c r="X15" s="8"/>
      <c r="Y15" s="1"/>
      <c r="Z15" s="11"/>
      <c r="AA15" t="s">
        <v>447</v>
      </c>
      <c r="AB15" s="8">
        <v>500</v>
      </c>
    </row>
    <row r="16" spans="1:28" x14ac:dyDescent="0.25">
      <c r="A16" s="1"/>
      <c r="B16" s="11"/>
      <c r="C16" s="1" t="s">
        <v>67</v>
      </c>
      <c r="D16" s="8">
        <v>180250</v>
      </c>
      <c r="E16" s="1"/>
      <c r="F16" s="11"/>
      <c r="G16" t="s">
        <v>459</v>
      </c>
      <c r="H16" s="8">
        <v>39750</v>
      </c>
      <c r="I16" s="1"/>
      <c r="J16" s="11"/>
      <c r="K16" s="1"/>
      <c r="L16" s="11"/>
      <c r="M16" s="1"/>
      <c r="N16" s="11"/>
      <c r="O16" t="s">
        <v>494</v>
      </c>
      <c r="P16" s="8">
        <v>2000</v>
      </c>
      <c r="Q16" s="1"/>
      <c r="R16" s="11"/>
      <c r="S16" s="1"/>
      <c r="T16" s="11"/>
      <c r="U16" s="1"/>
      <c r="V16" s="11"/>
      <c r="W16"/>
      <c r="X16" s="8"/>
      <c r="Y16" s="1"/>
      <c r="Z16" s="11"/>
      <c r="AA16" t="s">
        <v>448</v>
      </c>
      <c r="AB16" s="8">
        <v>500</v>
      </c>
    </row>
    <row r="17" spans="1:28" x14ac:dyDescent="0.25">
      <c r="A17" s="1"/>
      <c r="B17" s="11"/>
      <c r="C17" s="1" t="s">
        <v>78</v>
      </c>
      <c r="D17" s="8">
        <v>253300</v>
      </c>
      <c r="E17" s="1"/>
      <c r="F17" s="11"/>
      <c r="G17" t="s">
        <v>460</v>
      </c>
      <c r="H17" s="8">
        <v>15500</v>
      </c>
      <c r="I17" s="1"/>
      <c r="J17" s="11"/>
      <c r="K17" s="1"/>
      <c r="L17" s="11"/>
      <c r="M17" s="1"/>
      <c r="N17" s="11"/>
      <c r="O17" t="s">
        <v>131</v>
      </c>
      <c r="P17" s="8">
        <v>2000</v>
      </c>
      <c r="Q17" s="1"/>
      <c r="R17" s="11"/>
      <c r="S17" s="1"/>
      <c r="T17" s="11"/>
      <c r="U17" s="1"/>
      <c r="V17" s="11"/>
      <c r="W17"/>
      <c r="X17" s="8"/>
      <c r="Y17" s="1"/>
      <c r="Z17" s="11"/>
      <c r="AA17" t="s">
        <v>94</v>
      </c>
      <c r="AB17" s="8">
        <v>500</v>
      </c>
    </row>
    <row r="18" spans="1:28" x14ac:dyDescent="0.25">
      <c r="A18" s="1"/>
      <c r="B18" s="11"/>
      <c r="C18" s="1" t="s">
        <v>82</v>
      </c>
      <c r="D18" s="8">
        <v>132500</v>
      </c>
      <c r="E18" s="1"/>
      <c r="F18" s="11"/>
      <c r="G18" t="s">
        <v>461</v>
      </c>
      <c r="H18" s="8">
        <v>23605</v>
      </c>
      <c r="I18" s="1"/>
      <c r="J18" s="11"/>
      <c r="K18" s="1"/>
      <c r="L18" s="11"/>
      <c r="M18" s="1"/>
      <c r="N18" s="11"/>
      <c r="O18" t="s">
        <v>495</v>
      </c>
      <c r="P18" s="8">
        <v>2000</v>
      </c>
      <c r="Q18" s="1"/>
      <c r="R18" s="11"/>
      <c r="S18" s="1"/>
      <c r="T18" s="11"/>
      <c r="U18" s="1"/>
      <c r="V18" s="11"/>
      <c r="W18"/>
      <c r="X18" s="8"/>
      <c r="Y18" s="1"/>
      <c r="Z18" s="11"/>
      <c r="AA18" t="s">
        <v>449</v>
      </c>
      <c r="AB18" s="8">
        <v>500</v>
      </c>
    </row>
    <row r="19" spans="1:28" x14ac:dyDescent="0.25">
      <c r="A19" s="1"/>
      <c r="B19" s="11"/>
      <c r="C19" s="1" t="s">
        <v>89</v>
      </c>
      <c r="D19" s="8">
        <v>147500</v>
      </c>
      <c r="E19" s="1"/>
      <c r="F19" s="11"/>
      <c r="G19" t="s">
        <v>462</v>
      </c>
      <c r="H19" s="8">
        <v>19271</v>
      </c>
      <c r="I19" s="1"/>
      <c r="J19" s="11"/>
      <c r="K19" s="1"/>
      <c r="L19" s="11"/>
      <c r="M19" s="1"/>
      <c r="N19" s="11"/>
      <c r="O19" t="s">
        <v>496</v>
      </c>
      <c r="P19" s="8">
        <v>2000</v>
      </c>
      <c r="Q19" s="1"/>
      <c r="R19" s="11"/>
      <c r="S19" s="1"/>
      <c r="T19" s="11"/>
      <c r="U19" s="1"/>
      <c r="V19" s="11"/>
      <c r="W19"/>
      <c r="X19" s="8"/>
      <c r="Y19" s="1"/>
      <c r="Z19" s="11"/>
      <c r="AA19" t="s">
        <v>450</v>
      </c>
      <c r="AB19" s="8">
        <v>500</v>
      </c>
    </row>
    <row r="20" spans="1:28" x14ac:dyDescent="0.25">
      <c r="A20" s="1"/>
      <c r="B20" s="11"/>
      <c r="C20" s="1" t="s">
        <v>92</v>
      </c>
      <c r="D20" s="8">
        <v>283500</v>
      </c>
      <c r="E20" s="1"/>
      <c r="F20" s="11"/>
      <c r="G20" t="s">
        <v>126</v>
      </c>
      <c r="H20" s="8">
        <v>3403</v>
      </c>
      <c r="I20" s="1"/>
      <c r="J20" s="11"/>
      <c r="K20" s="1"/>
      <c r="L20" s="11"/>
      <c r="M20" s="1"/>
      <c r="N20" s="11"/>
      <c r="O20" t="s">
        <v>306</v>
      </c>
      <c r="P20" s="8">
        <v>1500</v>
      </c>
      <c r="Q20" s="1"/>
      <c r="R20" s="11"/>
      <c r="S20" s="1"/>
      <c r="T20" s="11"/>
      <c r="U20" s="1"/>
      <c r="V20" s="11"/>
      <c r="W20" s="1"/>
      <c r="X20" s="11"/>
      <c r="Y20" s="1"/>
      <c r="Z20" s="11"/>
      <c r="AA20" s="1"/>
      <c r="AB20" s="11"/>
    </row>
    <row r="21" spans="1:28" x14ac:dyDescent="0.25">
      <c r="A21" s="1"/>
      <c r="B21" s="11"/>
      <c r="C21" s="1" t="s">
        <v>104</v>
      </c>
      <c r="D21" s="8">
        <v>719750</v>
      </c>
      <c r="E21" s="1"/>
      <c r="F21" s="11"/>
      <c r="G21" t="s">
        <v>463</v>
      </c>
      <c r="H21" s="8">
        <v>13500</v>
      </c>
      <c r="I21" s="1"/>
      <c r="J21" s="11"/>
      <c r="K21" s="1"/>
      <c r="L21" s="11"/>
      <c r="M21" s="1"/>
      <c r="N21" s="11"/>
      <c r="O21" t="s">
        <v>497</v>
      </c>
      <c r="P21" s="8">
        <v>3250</v>
      </c>
      <c r="Q21" s="1"/>
      <c r="R21" s="11"/>
      <c r="S21" s="1"/>
      <c r="T21" s="11"/>
      <c r="U21" s="1"/>
      <c r="V21" s="11"/>
      <c r="W21" s="1"/>
      <c r="X21" s="11"/>
      <c r="Y21" s="1"/>
      <c r="Z21" s="11"/>
      <c r="AA21" s="1"/>
      <c r="AB21" s="11"/>
    </row>
    <row r="22" spans="1:28" x14ac:dyDescent="0.25">
      <c r="A22" s="1"/>
      <c r="B22" s="11"/>
      <c r="C22" s="1" t="s">
        <v>107</v>
      </c>
      <c r="D22" s="8">
        <v>389875</v>
      </c>
      <c r="E22" s="1"/>
      <c r="F22" s="11"/>
      <c r="G22" t="s">
        <v>464</v>
      </c>
      <c r="H22" s="8">
        <v>3950</v>
      </c>
      <c r="I22" s="1"/>
      <c r="J22" s="11"/>
      <c r="K22" s="1"/>
      <c r="L22" s="11"/>
      <c r="M22" s="1"/>
      <c r="N22" s="11"/>
      <c r="O22" t="s">
        <v>479</v>
      </c>
      <c r="P22" s="8">
        <v>2000</v>
      </c>
      <c r="Q22" s="1"/>
      <c r="R22" s="11"/>
      <c r="S22" s="1"/>
      <c r="T22" s="11"/>
      <c r="U22" s="1"/>
      <c r="V22" s="11"/>
      <c r="W22" s="1"/>
      <c r="X22" s="11"/>
      <c r="Y22" s="1"/>
      <c r="Z22" s="11"/>
      <c r="AA22" s="1"/>
      <c r="AB22" s="11"/>
    </row>
    <row r="23" spans="1:28" x14ac:dyDescent="0.25">
      <c r="A23" s="1"/>
      <c r="B23" s="11"/>
      <c r="C23" s="1" t="s">
        <v>108</v>
      </c>
      <c r="D23" s="8">
        <v>68775</v>
      </c>
      <c r="E23" s="1"/>
      <c r="F23" s="11"/>
      <c r="G23" t="s">
        <v>328</v>
      </c>
      <c r="H23" s="8">
        <v>16060</v>
      </c>
      <c r="I23" s="1"/>
      <c r="J23" s="11"/>
      <c r="K23" s="1"/>
      <c r="L23" s="11"/>
      <c r="M23" s="1"/>
      <c r="N23" s="11"/>
      <c r="O23" t="s">
        <v>314</v>
      </c>
      <c r="P23" s="8">
        <v>1739</v>
      </c>
      <c r="Q23" s="1"/>
      <c r="R23" s="11"/>
      <c r="S23" s="1"/>
      <c r="T23" s="11"/>
      <c r="U23" s="1"/>
      <c r="V23" s="11"/>
      <c r="W23" s="1"/>
      <c r="X23" s="11"/>
      <c r="Y23" s="1"/>
      <c r="Z23" s="11"/>
      <c r="AA23" s="1"/>
      <c r="AB23" s="11"/>
    </row>
    <row r="24" spans="1:28" x14ac:dyDescent="0.25">
      <c r="A24" s="1"/>
      <c r="B24" s="11"/>
      <c r="C24" s="1" t="s">
        <v>49</v>
      </c>
      <c r="D24" s="8">
        <v>139750</v>
      </c>
      <c r="E24" s="1"/>
      <c r="F24" s="11"/>
      <c r="G24" t="s">
        <v>465</v>
      </c>
      <c r="H24" s="8">
        <v>29637</v>
      </c>
      <c r="I24" s="1"/>
      <c r="J24" s="11"/>
      <c r="K24" s="1"/>
      <c r="L24" s="11"/>
      <c r="M24" s="1"/>
      <c r="N24" s="11"/>
      <c r="O24" t="s">
        <v>498</v>
      </c>
      <c r="P24" s="8">
        <v>3250</v>
      </c>
      <c r="Q24" s="1"/>
      <c r="R24" s="11"/>
      <c r="S24" s="1"/>
      <c r="T24" s="11"/>
      <c r="U24" s="1"/>
      <c r="V24" s="11"/>
      <c r="W24" s="1"/>
      <c r="X24" s="11"/>
      <c r="Y24" s="1"/>
      <c r="Z24" s="11"/>
      <c r="AA24" s="1"/>
      <c r="AB24" s="11"/>
    </row>
    <row r="25" spans="1:28" x14ac:dyDescent="0.25">
      <c r="A25" s="1"/>
      <c r="B25" s="11"/>
      <c r="C25" s="1" t="s">
        <v>50</v>
      </c>
      <c r="D25" s="8">
        <v>216675</v>
      </c>
      <c r="E25" s="1"/>
      <c r="F25" s="11"/>
      <c r="G25" t="s">
        <v>374</v>
      </c>
      <c r="H25" s="8">
        <v>25000</v>
      </c>
      <c r="I25" s="1"/>
      <c r="J25" s="11"/>
      <c r="K25" s="1"/>
      <c r="L25" s="11"/>
      <c r="M25" s="1"/>
      <c r="N25" s="11"/>
      <c r="O25" t="s">
        <v>499</v>
      </c>
      <c r="P25" s="8">
        <v>1052</v>
      </c>
      <c r="Q25" s="1"/>
      <c r="R25" s="11"/>
      <c r="S25" s="1"/>
      <c r="T25" s="11"/>
      <c r="U25" s="1"/>
      <c r="V25" s="11"/>
      <c r="W25" s="1"/>
      <c r="X25" s="11"/>
      <c r="Y25" s="1"/>
      <c r="Z25" s="11"/>
      <c r="AA25" s="1"/>
      <c r="AB25" s="11"/>
    </row>
    <row r="26" spans="1:28" x14ac:dyDescent="0.25">
      <c r="A26" s="1"/>
      <c r="B26" s="11"/>
      <c r="C26" s="1" t="s">
        <v>191</v>
      </c>
      <c r="D26" s="8">
        <v>94900</v>
      </c>
      <c r="E26" s="1"/>
      <c r="F26" s="11"/>
      <c r="G26" t="s">
        <v>466</v>
      </c>
      <c r="H26" s="8">
        <v>2828</v>
      </c>
      <c r="I26" s="1"/>
      <c r="J26" s="11"/>
      <c r="K26" s="1"/>
      <c r="L26" s="11"/>
      <c r="M26" s="1"/>
      <c r="N26" s="11"/>
      <c r="O26" t="s">
        <v>500</v>
      </c>
      <c r="P26" s="8">
        <v>2000</v>
      </c>
      <c r="Q26" s="1"/>
      <c r="R26" s="11"/>
      <c r="S26" s="1"/>
      <c r="T26" s="11"/>
      <c r="U26" s="1"/>
      <c r="V26" s="11"/>
      <c r="W26" s="1"/>
      <c r="X26" s="11"/>
      <c r="Y26" s="1"/>
      <c r="Z26" s="11"/>
      <c r="AA26" s="1"/>
      <c r="AB26" s="11"/>
    </row>
    <row r="27" spans="1:28" x14ac:dyDescent="0.25">
      <c r="A27" s="1"/>
      <c r="B27" s="11"/>
      <c r="E27" s="1"/>
      <c r="F27" s="11"/>
      <c r="G27" t="s">
        <v>467</v>
      </c>
      <c r="H27" s="8">
        <v>11731</v>
      </c>
      <c r="I27" s="1"/>
      <c r="J27" s="11"/>
      <c r="K27" s="1"/>
      <c r="L27" s="11"/>
      <c r="M27" s="1"/>
      <c r="N27" s="11"/>
      <c r="O27" t="s">
        <v>501</v>
      </c>
      <c r="P27" s="8">
        <v>2000</v>
      </c>
      <c r="Q27" s="1"/>
      <c r="R27" s="11"/>
      <c r="S27" s="1"/>
      <c r="T27" s="11"/>
      <c r="U27" s="1"/>
      <c r="V27" s="11"/>
      <c r="W27" s="1"/>
      <c r="X27" s="11"/>
      <c r="Y27" s="1"/>
      <c r="Z27" s="11"/>
      <c r="AA27" s="1"/>
      <c r="AB27" s="11"/>
    </row>
    <row r="28" spans="1:28" x14ac:dyDescent="0.25">
      <c r="A28" s="1"/>
      <c r="B28" s="11"/>
      <c r="C28" s="1"/>
      <c r="D28" s="11"/>
      <c r="E28" s="1"/>
      <c r="F28" s="11"/>
      <c r="G28" t="s">
        <v>468</v>
      </c>
      <c r="H28" s="8">
        <v>14000</v>
      </c>
      <c r="I28" s="1"/>
      <c r="J28" s="11"/>
      <c r="K28" s="1"/>
      <c r="L28" s="11"/>
      <c r="M28" s="1"/>
      <c r="N28" s="11"/>
      <c r="O28" t="s">
        <v>502</v>
      </c>
      <c r="P28" s="8">
        <v>2000</v>
      </c>
      <c r="Q28" s="1"/>
      <c r="R28" s="11"/>
      <c r="S28" s="1"/>
      <c r="T28" s="11"/>
      <c r="U28" s="1"/>
      <c r="V28" s="11"/>
      <c r="W28" s="1"/>
      <c r="X28" s="11"/>
      <c r="Y28" s="1"/>
      <c r="Z28" s="11"/>
      <c r="AA28" s="1"/>
      <c r="AB28" s="11"/>
    </row>
    <row r="29" spans="1:28" x14ac:dyDescent="0.25">
      <c r="A29" s="1"/>
      <c r="B29" s="11"/>
      <c r="C29" s="1"/>
      <c r="D29" s="11"/>
      <c r="E29" s="1"/>
      <c r="F29" s="11"/>
      <c r="G29" t="s">
        <v>70</v>
      </c>
      <c r="H29" s="8">
        <v>20601</v>
      </c>
      <c r="I29" s="1"/>
      <c r="J29" s="11"/>
      <c r="K29" s="1"/>
      <c r="L29" s="11"/>
      <c r="M29" s="1"/>
      <c r="N29" s="11"/>
      <c r="O29" s="1"/>
      <c r="P29" s="11"/>
      <c r="Q29" s="1"/>
      <c r="R29" s="11"/>
      <c r="S29" s="1"/>
      <c r="T29" s="11"/>
      <c r="U29" s="1"/>
      <c r="V29" s="11"/>
      <c r="W29" s="1"/>
      <c r="X29" s="11"/>
      <c r="Y29" s="1"/>
      <c r="Z29" s="11"/>
      <c r="AA29" s="1"/>
      <c r="AB29" s="11"/>
    </row>
    <row r="30" spans="1:28" x14ac:dyDescent="0.25">
      <c r="B30" s="11"/>
      <c r="C30" s="1"/>
      <c r="D30" s="11"/>
      <c r="E30" s="1"/>
      <c r="F30" s="11"/>
      <c r="G30" t="s">
        <v>160</v>
      </c>
      <c r="H30" s="8">
        <v>38970</v>
      </c>
      <c r="I30" s="1"/>
      <c r="J30" s="11"/>
      <c r="K30" s="1"/>
      <c r="L30" s="11"/>
      <c r="M30" s="1"/>
      <c r="N30" s="11"/>
      <c r="O30" s="1"/>
      <c r="P30" s="11"/>
      <c r="Q30" s="1"/>
      <c r="R30" s="11"/>
      <c r="S30" s="1"/>
      <c r="T30" s="11"/>
      <c r="U30" s="1"/>
      <c r="V30" s="11"/>
      <c r="W30" s="1"/>
      <c r="X30" s="11"/>
      <c r="Y30" s="1"/>
      <c r="Z30" s="11"/>
      <c r="AA30" s="1"/>
      <c r="AB30" s="11"/>
    </row>
    <row r="31" spans="1:28" x14ac:dyDescent="0.25">
      <c r="A31" s="1"/>
      <c r="B31" s="11"/>
      <c r="C31" s="1"/>
      <c r="D31" s="11"/>
      <c r="E31" s="1"/>
      <c r="F31" s="11"/>
      <c r="G31" t="s">
        <v>469</v>
      </c>
      <c r="H31" s="8">
        <v>2450</v>
      </c>
      <c r="I31" s="1"/>
      <c r="J31" s="11"/>
      <c r="K31" s="1"/>
      <c r="L31" s="11"/>
      <c r="M31" s="1"/>
      <c r="N31" s="11"/>
      <c r="O31" s="1"/>
      <c r="P31" s="11"/>
      <c r="Q31" s="1"/>
      <c r="R31" s="11"/>
      <c r="S31" s="1"/>
      <c r="T31" s="11"/>
      <c r="U31" s="1"/>
      <c r="V31" s="11"/>
      <c r="W31" s="1"/>
      <c r="X31" s="11"/>
      <c r="Y31" s="1"/>
      <c r="Z31" s="11"/>
      <c r="AA31" s="1"/>
      <c r="AB31" s="11"/>
    </row>
    <row r="32" spans="1:28" x14ac:dyDescent="0.25">
      <c r="A32" s="1"/>
      <c r="B32" s="11"/>
      <c r="C32" s="1"/>
      <c r="D32" s="11"/>
      <c r="E32" s="1"/>
      <c r="F32" s="11"/>
      <c r="G32" t="s">
        <v>71</v>
      </c>
      <c r="H32" s="8">
        <v>24995</v>
      </c>
      <c r="I32" s="1"/>
      <c r="J32" s="11"/>
      <c r="K32" s="1"/>
      <c r="L32" s="11"/>
      <c r="M32" s="1"/>
      <c r="N32" s="11"/>
      <c r="O32" s="1"/>
      <c r="P32" s="11"/>
      <c r="Q32" s="1"/>
      <c r="R32" s="11"/>
      <c r="S32" s="1"/>
      <c r="T32" s="11"/>
      <c r="U32" s="1"/>
      <c r="V32" s="11"/>
      <c r="W32" s="1"/>
      <c r="X32" s="11"/>
      <c r="Y32" s="1"/>
      <c r="Z32" s="11"/>
      <c r="AA32" s="1"/>
      <c r="AB32" s="11"/>
    </row>
    <row r="33" spans="1:28" x14ac:dyDescent="0.25">
      <c r="A33" s="1"/>
      <c r="B33" s="11"/>
      <c r="C33" s="1"/>
      <c r="D33" s="11"/>
      <c r="E33" s="1"/>
      <c r="F33" s="11"/>
      <c r="G33" t="s">
        <v>470</v>
      </c>
      <c r="H33" s="8">
        <v>35084</v>
      </c>
      <c r="I33" s="1"/>
      <c r="J33" s="11"/>
      <c r="K33" s="1"/>
      <c r="L33" s="11"/>
      <c r="M33" s="1"/>
      <c r="N33" s="11"/>
      <c r="O33" s="1"/>
      <c r="P33" s="11"/>
      <c r="Q33" s="1"/>
      <c r="R33" s="11"/>
      <c r="S33" s="1"/>
      <c r="T33" s="11"/>
      <c r="U33" s="1"/>
      <c r="V33" s="11"/>
      <c r="W33" s="1"/>
      <c r="X33" s="11"/>
      <c r="Y33" s="1"/>
      <c r="Z33" s="11"/>
      <c r="AA33" s="1"/>
      <c r="AB33" s="11"/>
    </row>
    <row r="34" spans="1:28" x14ac:dyDescent="0.25">
      <c r="A34" s="1"/>
      <c r="B34" s="11"/>
      <c r="C34" s="1"/>
      <c r="D34" s="11"/>
      <c r="E34" s="1"/>
      <c r="F34" s="11"/>
      <c r="G34" t="s">
        <v>135</v>
      </c>
      <c r="H34" s="8">
        <v>18808</v>
      </c>
      <c r="I34" s="1"/>
      <c r="J34" s="11"/>
      <c r="K34" s="1"/>
      <c r="L34" s="11"/>
      <c r="M34" s="1"/>
      <c r="N34" s="11"/>
      <c r="O34" s="1"/>
      <c r="P34" s="11"/>
      <c r="Q34" s="1"/>
      <c r="R34" s="11"/>
      <c r="S34" s="1"/>
      <c r="T34" s="11"/>
      <c r="U34" s="1"/>
      <c r="V34" s="11"/>
      <c r="W34" s="1"/>
      <c r="X34" s="11"/>
      <c r="Y34" s="1"/>
      <c r="Z34" s="11"/>
      <c r="AA34" s="1"/>
      <c r="AB34" s="11"/>
    </row>
    <row r="35" spans="1:28" x14ac:dyDescent="0.25">
      <c r="A35" s="1"/>
      <c r="B35" s="11"/>
      <c r="C35" s="1"/>
      <c r="D35" s="11"/>
      <c r="E35" s="1"/>
      <c r="F35" s="11"/>
      <c r="G35" t="s">
        <v>471</v>
      </c>
      <c r="H35" s="8">
        <v>4082</v>
      </c>
      <c r="I35" s="1"/>
      <c r="J35" s="11"/>
      <c r="K35" s="1"/>
      <c r="L35" s="11"/>
      <c r="M35" s="1"/>
      <c r="N35" s="11"/>
      <c r="O35" s="1"/>
      <c r="P35" s="11"/>
      <c r="Q35" s="1"/>
      <c r="R35" s="11"/>
      <c r="S35" s="1"/>
      <c r="T35" s="11"/>
      <c r="U35" s="1"/>
      <c r="V35" s="11"/>
      <c r="W35" s="1"/>
      <c r="X35" s="11"/>
      <c r="Y35" s="1"/>
      <c r="Z35" s="11"/>
      <c r="AA35" s="1"/>
      <c r="AB35" s="11"/>
    </row>
    <row r="36" spans="1:28" x14ac:dyDescent="0.25">
      <c r="A36" s="1"/>
      <c r="B36" s="11"/>
      <c r="C36" s="1"/>
      <c r="D36" s="11"/>
      <c r="E36" s="1"/>
      <c r="F36" s="11"/>
      <c r="G36" t="s">
        <v>472</v>
      </c>
      <c r="H36" s="8">
        <v>8203</v>
      </c>
      <c r="I36" s="1"/>
      <c r="J36" s="11"/>
      <c r="K36" s="1"/>
      <c r="L36" s="11"/>
      <c r="M36" s="1"/>
      <c r="N36" s="11"/>
      <c r="O36" s="1"/>
      <c r="P36" s="11"/>
      <c r="Q36" s="1"/>
      <c r="R36" s="11"/>
      <c r="S36" s="1"/>
      <c r="T36" s="11"/>
      <c r="U36" s="1"/>
      <c r="V36" s="11"/>
      <c r="W36" s="1"/>
      <c r="X36" s="11"/>
      <c r="Y36" s="1"/>
      <c r="Z36" s="11"/>
      <c r="AA36" s="1"/>
      <c r="AB36" s="11"/>
    </row>
    <row r="37" spans="1:28" x14ac:dyDescent="0.25">
      <c r="A37" s="1"/>
      <c r="B37" s="11"/>
      <c r="C37" s="1"/>
      <c r="D37" s="11"/>
      <c r="E37" s="1"/>
      <c r="F37" s="11"/>
      <c r="G37" t="s">
        <v>473</v>
      </c>
      <c r="H37" s="8">
        <v>10800</v>
      </c>
      <c r="I37" s="1"/>
      <c r="J37" s="11"/>
      <c r="K37" s="1"/>
      <c r="L37" s="11"/>
      <c r="M37" s="1"/>
      <c r="N37" s="11"/>
      <c r="O37" s="1"/>
      <c r="P37" s="11"/>
      <c r="Q37" s="1"/>
      <c r="R37" s="11"/>
      <c r="S37" s="1"/>
      <c r="T37" s="11"/>
      <c r="U37" s="1"/>
      <c r="V37" s="11"/>
      <c r="W37" s="1"/>
      <c r="X37" s="11"/>
      <c r="Y37" s="1"/>
      <c r="Z37" s="11"/>
      <c r="AA37" s="1"/>
      <c r="AB37" s="11"/>
    </row>
    <row r="38" spans="1:28" x14ac:dyDescent="0.25">
      <c r="A38" s="1"/>
      <c r="B38" s="11"/>
      <c r="C38" s="1"/>
      <c r="D38" s="11"/>
      <c r="E38" s="1"/>
      <c r="F38" s="11"/>
      <c r="G38" t="s">
        <v>474</v>
      </c>
      <c r="H38" s="8">
        <v>7700</v>
      </c>
      <c r="I38" s="1"/>
      <c r="J38" s="11"/>
      <c r="K38" s="1"/>
      <c r="L38" s="11"/>
      <c r="M38" s="1"/>
      <c r="N38" s="11"/>
      <c r="O38" s="1"/>
      <c r="P38" s="11"/>
      <c r="Q38" s="1"/>
      <c r="R38" s="11"/>
      <c r="S38" s="1"/>
      <c r="T38" s="11"/>
      <c r="U38" s="1"/>
      <c r="V38" s="11"/>
      <c r="W38" s="1"/>
      <c r="X38" s="11"/>
      <c r="Y38" s="1"/>
      <c r="Z38" s="11"/>
      <c r="AA38" s="1"/>
      <c r="AB38" s="11"/>
    </row>
    <row r="39" spans="1:28" x14ac:dyDescent="0.25">
      <c r="A39" s="1"/>
      <c r="B39" s="11"/>
      <c r="C39" s="1"/>
      <c r="D39" s="11"/>
      <c r="E39" s="1"/>
      <c r="F39" s="11"/>
      <c r="G39" t="s">
        <v>475</v>
      </c>
      <c r="H39" s="8">
        <v>1592</v>
      </c>
      <c r="I39" s="1"/>
      <c r="J39" s="11"/>
      <c r="K39" s="1"/>
      <c r="L39" s="11"/>
      <c r="M39" s="1"/>
      <c r="N39" s="11"/>
      <c r="O39" s="1"/>
      <c r="P39" s="11"/>
      <c r="Q39" s="1"/>
      <c r="R39" s="11"/>
      <c r="S39" s="1"/>
      <c r="T39" s="11"/>
      <c r="U39" s="1"/>
      <c r="V39" s="11"/>
      <c r="W39" s="1"/>
      <c r="X39" s="11"/>
      <c r="Y39" s="1"/>
      <c r="Z39" s="11"/>
      <c r="AA39" s="1"/>
      <c r="AB39" s="11"/>
    </row>
    <row r="40" spans="1:28" x14ac:dyDescent="0.25">
      <c r="A40" s="1"/>
      <c r="B40" s="11"/>
      <c r="C40" s="1"/>
      <c r="D40" s="11"/>
      <c r="E40" s="1"/>
      <c r="F40" s="11"/>
      <c r="G40" t="s">
        <v>476</v>
      </c>
      <c r="H40" s="8">
        <v>20000</v>
      </c>
      <c r="I40" s="1"/>
      <c r="J40" s="11"/>
      <c r="K40" s="1"/>
      <c r="L40" s="11"/>
      <c r="M40" s="1"/>
      <c r="N40" s="11"/>
      <c r="O40" s="1"/>
      <c r="P40" s="11"/>
      <c r="Q40" s="1"/>
      <c r="R40" s="11"/>
      <c r="S40" s="1"/>
      <c r="T40" s="11"/>
      <c r="U40" s="1"/>
      <c r="V40" s="11"/>
      <c r="W40" s="1"/>
      <c r="X40" s="11"/>
      <c r="Y40" s="1"/>
      <c r="Z40" s="11"/>
      <c r="AA40" s="1"/>
      <c r="AB40" s="11"/>
    </row>
    <row r="41" spans="1:28" x14ac:dyDescent="0.25">
      <c r="A41" s="1"/>
      <c r="B41" s="11"/>
      <c r="C41" s="1"/>
      <c r="D41" s="11"/>
      <c r="E41" s="1"/>
      <c r="F41" s="11"/>
      <c r="G41" t="s">
        <v>477</v>
      </c>
      <c r="H41" s="8">
        <v>7000</v>
      </c>
      <c r="I41" s="1"/>
      <c r="J41" s="11"/>
      <c r="K41" s="1"/>
      <c r="L41" s="11"/>
      <c r="M41" s="1"/>
      <c r="N41" s="11"/>
      <c r="O41" s="1"/>
      <c r="P41" s="11"/>
      <c r="Q41" s="1"/>
      <c r="R41" s="11"/>
      <c r="S41" s="1"/>
      <c r="T41" s="11"/>
      <c r="U41" s="1"/>
      <c r="V41" s="11"/>
      <c r="W41" s="1"/>
      <c r="X41" s="11"/>
      <c r="Y41" s="1"/>
      <c r="Z41" s="11"/>
      <c r="AA41" s="1"/>
      <c r="AB41" s="11"/>
    </row>
    <row r="42" spans="1:28" x14ac:dyDescent="0.25">
      <c r="A42" s="1"/>
      <c r="B42" s="11"/>
      <c r="C42" s="1"/>
      <c r="D42" s="11"/>
      <c r="E42" s="1"/>
      <c r="F42" s="11"/>
      <c r="G42" t="s">
        <v>478</v>
      </c>
      <c r="H42" s="8">
        <v>18539</v>
      </c>
      <c r="I42" s="1"/>
      <c r="J42" s="11"/>
      <c r="K42" s="1"/>
      <c r="L42" s="11"/>
      <c r="M42" s="1"/>
      <c r="N42" s="11"/>
      <c r="O42" s="1"/>
      <c r="P42" s="11"/>
      <c r="Q42" s="1"/>
      <c r="R42" s="11"/>
      <c r="S42" s="1"/>
      <c r="T42" s="11"/>
      <c r="U42" s="1"/>
      <c r="V42" s="11"/>
      <c r="W42" s="1"/>
      <c r="X42" s="11"/>
      <c r="Y42" s="1"/>
      <c r="Z42" s="11"/>
      <c r="AA42" s="1"/>
      <c r="AB42" s="11"/>
    </row>
    <row r="43" spans="1:28" x14ac:dyDescent="0.25">
      <c r="A43" s="1"/>
      <c r="B43" s="11"/>
      <c r="C43" s="1"/>
      <c r="D43" s="11"/>
      <c r="E43" s="1"/>
      <c r="F43" s="11"/>
      <c r="G43" t="s">
        <v>479</v>
      </c>
      <c r="H43" s="8">
        <v>1755</v>
      </c>
      <c r="I43" s="1"/>
      <c r="J43" s="11"/>
      <c r="K43" s="1"/>
      <c r="L43" s="11"/>
      <c r="M43" s="1"/>
      <c r="N43" s="11"/>
      <c r="O43" s="1"/>
      <c r="P43" s="11"/>
      <c r="Q43" s="1"/>
      <c r="R43" s="11"/>
      <c r="S43" s="1"/>
      <c r="T43" s="11"/>
      <c r="U43" s="1"/>
      <c r="V43" s="11"/>
      <c r="W43" s="1"/>
      <c r="X43" s="11"/>
      <c r="Y43" s="1"/>
      <c r="Z43" s="11"/>
      <c r="AA43" s="1"/>
      <c r="AB43" s="11"/>
    </row>
    <row r="44" spans="1:28" x14ac:dyDescent="0.25">
      <c r="A44" s="1"/>
      <c r="B44" s="11"/>
      <c r="C44" s="1"/>
      <c r="D44" s="11"/>
      <c r="E44" s="1"/>
      <c r="F44" s="11"/>
      <c r="G44" t="s">
        <v>480</v>
      </c>
      <c r="H44" s="8">
        <v>18638</v>
      </c>
      <c r="I44" s="1"/>
      <c r="J44" s="11"/>
      <c r="K44" s="1"/>
      <c r="L44" s="11"/>
      <c r="M44" s="1"/>
      <c r="N44" s="11"/>
      <c r="O44" s="1"/>
      <c r="P44" s="11"/>
      <c r="Q44" s="1"/>
      <c r="R44" s="11"/>
      <c r="S44" s="1"/>
      <c r="T44" s="11"/>
      <c r="U44" s="1"/>
      <c r="V44" s="11"/>
      <c r="W44" s="1"/>
      <c r="X44" s="11"/>
      <c r="Y44" s="1"/>
      <c r="Z44" s="11"/>
      <c r="AA44" s="1"/>
      <c r="AB44" s="11"/>
    </row>
    <row r="45" spans="1:28" x14ac:dyDescent="0.25">
      <c r="A45" s="1"/>
      <c r="B45" s="11"/>
      <c r="C45" s="1"/>
      <c r="D45" s="11"/>
      <c r="E45" s="1"/>
      <c r="F45" s="11"/>
      <c r="G45" t="s">
        <v>395</v>
      </c>
      <c r="H45" s="8">
        <v>9500</v>
      </c>
      <c r="I45" s="1"/>
      <c r="J45" s="11"/>
      <c r="K45" s="1"/>
      <c r="L45" s="11"/>
      <c r="M45" s="1"/>
      <c r="N45" s="11"/>
      <c r="O45" s="1"/>
      <c r="P45" s="11"/>
      <c r="Q45" s="1"/>
      <c r="R45" s="11"/>
      <c r="S45" s="1"/>
      <c r="T45" s="11"/>
      <c r="U45" s="1"/>
      <c r="V45" s="11"/>
      <c r="W45" s="1"/>
      <c r="X45" s="11"/>
      <c r="Y45" s="1"/>
      <c r="Z45" s="11"/>
      <c r="AA45" s="1"/>
      <c r="AB45" s="11"/>
    </row>
    <row r="46" spans="1:28" x14ac:dyDescent="0.25">
      <c r="A46" s="1"/>
      <c r="B46" s="11"/>
      <c r="C46" s="1"/>
      <c r="D46" s="11"/>
      <c r="E46" s="1"/>
      <c r="F46" s="11"/>
      <c r="G46" t="s">
        <v>481</v>
      </c>
      <c r="H46" s="8">
        <v>3180</v>
      </c>
      <c r="I46" s="1"/>
      <c r="J46" s="11"/>
      <c r="K46" s="1"/>
      <c r="L46" s="11"/>
      <c r="M46" s="1"/>
      <c r="N46" s="11"/>
      <c r="O46" s="1"/>
      <c r="P46" s="11"/>
      <c r="Q46" s="1"/>
      <c r="R46" s="11"/>
      <c r="S46" s="1"/>
      <c r="T46" s="11"/>
      <c r="U46" s="1"/>
      <c r="V46" s="11"/>
      <c r="W46" s="1"/>
      <c r="X46" s="11"/>
      <c r="Y46" s="1"/>
      <c r="Z46" s="11"/>
      <c r="AA46" s="1"/>
      <c r="AB46" s="11"/>
    </row>
    <row r="47" spans="1:28" x14ac:dyDescent="0.25">
      <c r="A47" s="1"/>
      <c r="B47" s="11"/>
      <c r="C47" s="1"/>
      <c r="D47" s="11"/>
      <c r="E47" s="1"/>
      <c r="F47" s="11"/>
      <c r="G47" t="s">
        <v>482</v>
      </c>
      <c r="H47" s="8">
        <v>12078</v>
      </c>
      <c r="I47" s="1"/>
      <c r="J47" s="11"/>
      <c r="K47" s="1"/>
      <c r="L47" s="11"/>
      <c r="M47" s="1"/>
      <c r="N47" s="11"/>
      <c r="O47" s="1"/>
      <c r="P47" s="11"/>
      <c r="Q47" s="1"/>
      <c r="R47" s="11"/>
      <c r="S47" s="1"/>
      <c r="T47" s="11"/>
      <c r="U47" s="1"/>
      <c r="V47" s="11"/>
      <c r="W47" s="1"/>
      <c r="X47" s="11"/>
      <c r="Y47" s="1"/>
      <c r="Z47" s="11"/>
      <c r="AA47" s="1"/>
      <c r="AB47" s="11"/>
    </row>
    <row r="48" spans="1:28" x14ac:dyDescent="0.25">
      <c r="A48" s="1"/>
      <c r="B48" s="11"/>
      <c r="C48" s="1"/>
      <c r="D48" s="11"/>
      <c r="E48" s="1"/>
      <c r="F48" s="11"/>
      <c r="G48" t="s">
        <v>483</v>
      </c>
      <c r="H48" s="8">
        <v>8895</v>
      </c>
      <c r="I48" s="1"/>
      <c r="J48" s="11"/>
      <c r="K48" s="1"/>
      <c r="L48" s="11"/>
      <c r="M48" s="1"/>
      <c r="N48" s="11"/>
      <c r="O48" s="1"/>
      <c r="P48" s="11"/>
      <c r="Q48" s="1"/>
      <c r="R48" s="11"/>
      <c r="S48" s="1"/>
      <c r="T48" s="11"/>
      <c r="U48" s="1"/>
      <c r="V48" s="11"/>
      <c r="W48" s="1"/>
      <c r="X48" s="11"/>
      <c r="Y48" s="1"/>
      <c r="Z48" s="11"/>
      <c r="AA48" s="1"/>
      <c r="AB48" s="11"/>
    </row>
    <row r="49" spans="7:8" x14ac:dyDescent="0.25">
      <c r="G49" t="s">
        <v>101</v>
      </c>
      <c r="H49" s="8">
        <v>8500</v>
      </c>
    </row>
    <row r="50" spans="7:8" x14ac:dyDescent="0.25">
      <c r="G50" t="s">
        <v>484</v>
      </c>
      <c r="H50" s="8">
        <v>8159</v>
      </c>
    </row>
    <row r="51" spans="7:8" x14ac:dyDescent="0.25">
      <c r="G51" t="s">
        <v>485</v>
      </c>
      <c r="H51" s="8">
        <v>15950</v>
      </c>
    </row>
    <row r="52" spans="7:8" x14ac:dyDescent="0.25">
      <c r="G52" t="s">
        <v>486</v>
      </c>
      <c r="H52" s="8">
        <v>5390</v>
      </c>
    </row>
    <row r="53" spans="7:8" x14ac:dyDescent="0.25">
      <c r="G53" s="1" t="s">
        <v>28</v>
      </c>
      <c r="H53" s="11">
        <v>15000</v>
      </c>
    </row>
  </sheetData>
  <hyperlinks>
    <hyperlink ref="B2" r:id="rId1"/>
  </hyperlinks>
  <pageMargins left="0.7" right="0.7" top="0.75" bottom="0.75" header="0.3" footer="0.3"/>
  <pageSetup paperSize="9" orientation="portrait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B53"/>
  <sheetViews>
    <sheetView zoomScale="85" zoomScaleNormal="85" workbookViewId="0">
      <selection activeCell="B6" sqref="B6"/>
    </sheetView>
  </sheetViews>
  <sheetFormatPr defaultRowHeight="15" x14ac:dyDescent="0.25"/>
  <cols>
    <col min="1" max="1" width="26.28515625" style="10" customWidth="1"/>
    <col min="2" max="2" width="13.28515625" style="9" customWidth="1"/>
    <col min="3" max="3" width="26.28515625" style="10" customWidth="1"/>
    <col min="4" max="4" width="13.28515625" style="9" customWidth="1"/>
    <col min="5" max="5" width="26.28515625" style="10" customWidth="1"/>
    <col min="6" max="6" width="13.28515625" style="9" customWidth="1"/>
    <col min="7" max="7" width="26.28515625" style="10" customWidth="1"/>
    <col min="8" max="8" width="13.28515625" style="9" customWidth="1"/>
    <col min="9" max="9" width="26.28515625" style="10" customWidth="1"/>
    <col min="10" max="10" width="13.28515625" style="9" customWidth="1"/>
    <col min="11" max="11" width="26.28515625" style="10" customWidth="1"/>
    <col min="12" max="12" width="13.28515625" style="9" customWidth="1"/>
    <col min="13" max="13" width="26.28515625" style="10" customWidth="1"/>
    <col min="14" max="14" width="13.28515625" style="9" customWidth="1"/>
    <col min="15" max="15" width="26.28515625" style="10" customWidth="1"/>
    <col min="16" max="16" width="13.28515625" style="9" customWidth="1"/>
    <col min="17" max="17" width="26.28515625" style="10" customWidth="1"/>
    <col min="18" max="18" width="13.28515625" style="9" customWidth="1"/>
    <col min="19" max="19" width="26.28515625" style="10" customWidth="1"/>
    <col min="20" max="20" width="13.28515625" style="9" customWidth="1"/>
    <col min="21" max="21" width="26.28515625" style="10" customWidth="1"/>
    <col min="22" max="22" width="13.28515625" style="9" customWidth="1"/>
    <col min="23" max="23" width="26.28515625" style="10" customWidth="1"/>
    <col min="24" max="24" width="13.28515625" style="9" customWidth="1"/>
    <col min="25" max="25" width="26.28515625" style="10" customWidth="1"/>
    <col min="26" max="26" width="13.28515625" style="9" customWidth="1"/>
    <col min="27" max="27" width="26.28515625" style="10" customWidth="1"/>
    <col min="28" max="28" width="13.28515625" style="9" customWidth="1"/>
    <col min="29" max="16384" width="9.140625" style="12"/>
  </cols>
  <sheetData>
    <row r="2" spans="1:28" x14ac:dyDescent="0.25">
      <c r="A2" s="10" t="s">
        <v>276</v>
      </c>
      <c r="B2" s="18" t="s">
        <v>273</v>
      </c>
    </row>
    <row r="3" spans="1:28" x14ac:dyDescent="0.25">
      <c r="A3" s="13" t="s">
        <v>8</v>
      </c>
      <c r="C3" s="13" t="s">
        <v>0</v>
      </c>
      <c r="E3" s="13" t="s">
        <v>3</v>
      </c>
      <c r="G3" s="13" t="s">
        <v>1</v>
      </c>
      <c r="I3" s="13" t="s">
        <v>25</v>
      </c>
      <c r="K3" s="13" t="s">
        <v>12</v>
      </c>
      <c r="M3" s="13" t="s">
        <v>13</v>
      </c>
      <c r="O3" s="13" t="s">
        <v>4</v>
      </c>
      <c r="Q3" s="13" t="s">
        <v>6</v>
      </c>
      <c r="S3" s="13" t="s">
        <v>179</v>
      </c>
      <c r="U3" s="13" t="s">
        <v>5</v>
      </c>
      <c r="W3" s="13" t="s">
        <v>188</v>
      </c>
      <c r="Y3" s="13" t="s">
        <v>23</v>
      </c>
      <c r="AA3" s="13" t="s">
        <v>167</v>
      </c>
    </row>
    <row r="4" spans="1:28" s="28" customFormat="1" x14ac:dyDescent="0.25">
      <c r="A4" s="26"/>
      <c r="B4" s="27"/>
      <c r="C4" s="26">
        <v>19</v>
      </c>
      <c r="D4" s="27"/>
      <c r="E4" s="26">
        <v>6</v>
      </c>
      <c r="F4" s="27"/>
      <c r="G4" s="26">
        <v>47</v>
      </c>
      <c r="H4" s="27"/>
      <c r="I4" s="26"/>
      <c r="J4" s="27"/>
      <c r="K4" s="26"/>
      <c r="L4" s="27"/>
      <c r="M4" s="26"/>
      <c r="N4" s="27"/>
      <c r="O4" s="26">
        <v>18</v>
      </c>
      <c r="P4" s="27"/>
      <c r="Q4" s="26"/>
      <c r="R4" s="27"/>
      <c r="S4" s="26"/>
      <c r="T4" s="27"/>
      <c r="U4" s="26"/>
      <c r="V4" s="27"/>
      <c r="W4" s="26"/>
      <c r="X4" s="27"/>
      <c r="Y4" s="26"/>
      <c r="Z4" s="27"/>
      <c r="AA4" s="26"/>
      <c r="AB4" s="27"/>
    </row>
    <row r="5" spans="1:28" s="17" customFormat="1" x14ac:dyDescent="0.25">
      <c r="A5" s="16" t="s">
        <v>2</v>
      </c>
      <c r="B5" s="15">
        <f>D5+F5+H5+L5+N5+P5+R5+T5+V5+X5+Z5+J5+AB5</f>
        <v>7707996</v>
      </c>
      <c r="C5" s="16" t="s">
        <v>2</v>
      </c>
      <c r="D5" s="15">
        <f>SUM(D7:D31)</f>
        <v>4299450</v>
      </c>
      <c r="E5" s="16" t="s">
        <v>2</v>
      </c>
      <c r="F5" s="15">
        <f>SUM(F7:F23)</f>
        <v>319656</v>
      </c>
      <c r="G5" s="16" t="s">
        <v>2</v>
      </c>
      <c r="H5" s="15">
        <f>SUM(H7:H53)</f>
        <v>610209</v>
      </c>
      <c r="I5" s="16" t="s">
        <v>2</v>
      </c>
      <c r="J5" s="15">
        <f>SUM(J7:J10)</f>
        <v>121500</v>
      </c>
      <c r="K5" s="16" t="s">
        <v>2</v>
      </c>
      <c r="L5" s="15">
        <f>SUM(L7:L48)</f>
        <v>1400000</v>
      </c>
      <c r="M5" s="16" t="s">
        <v>2</v>
      </c>
      <c r="N5" s="15">
        <f>SUM(N7:N48)</f>
        <v>157952</v>
      </c>
      <c r="O5" s="16" t="s">
        <v>2</v>
      </c>
      <c r="P5" s="15">
        <f>SUM(P7:P48)</f>
        <v>29910</v>
      </c>
      <c r="Q5" s="16" t="s">
        <v>2</v>
      </c>
      <c r="R5" s="15">
        <f>SUM(R7:R48)</f>
        <v>129000</v>
      </c>
      <c r="S5" s="16" t="s">
        <v>2</v>
      </c>
      <c r="T5" s="15">
        <f>SUM(T7:T48)</f>
        <v>495819</v>
      </c>
      <c r="U5" s="16" t="s">
        <v>2</v>
      </c>
      <c r="V5" s="15">
        <f>SUM(V7:V48)</f>
        <v>10000</v>
      </c>
      <c r="W5" s="16" t="s">
        <v>2</v>
      </c>
      <c r="X5" s="15">
        <f>SUM(X7:X48)</f>
        <v>20000</v>
      </c>
      <c r="Y5" s="16" t="s">
        <v>111</v>
      </c>
      <c r="Z5" s="15">
        <f>SUM(Z7:Z48)</f>
        <v>24500</v>
      </c>
      <c r="AA5" s="16" t="s">
        <v>2</v>
      </c>
      <c r="AB5" s="15">
        <f>SUM(AB7:AB48)</f>
        <v>90000</v>
      </c>
    </row>
    <row r="7" spans="1:28" x14ac:dyDescent="0.25">
      <c r="A7" s="1"/>
      <c r="B7" s="11"/>
      <c r="C7" s="1" t="s">
        <v>21</v>
      </c>
      <c r="D7" s="11">
        <v>123500</v>
      </c>
      <c r="E7" s="1" t="s">
        <v>32</v>
      </c>
      <c r="F7" s="11">
        <v>34856</v>
      </c>
      <c r="G7" s="1" t="s">
        <v>192</v>
      </c>
      <c r="H7" s="11">
        <v>20000</v>
      </c>
      <c r="I7" s="1" t="s">
        <v>181</v>
      </c>
      <c r="J7" s="11">
        <v>30000</v>
      </c>
      <c r="K7" s="1" t="s">
        <v>34</v>
      </c>
      <c r="L7" s="11">
        <v>1400000</v>
      </c>
      <c r="M7" s="1" t="s">
        <v>33</v>
      </c>
      <c r="N7" s="11">
        <v>29845</v>
      </c>
      <c r="O7" s="1" t="s">
        <v>238</v>
      </c>
      <c r="P7" s="11">
        <v>2000</v>
      </c>
      <c r="Q7" s="1" t="s">
        <v>43</v>
      </c>
      <c r="R7" s="11">
        <v>41000</v>
      </c>
      <c r="S7" s="1" t="s">
        <v>435</v>
      </c>
      <c r="T7" s="11">
        <v>66650</v>
      </c>
      <c r="U7" s="1" t="s">
        <v>262</v>
      </c>
      <c r="V7" s="11">
        <v>10000</v>
      </c>
      <c r="W7" s="1" t="s">
        <v>263</v>
      </c>
      <c r="X7" s="11">
        <v>3000</v>
      </c>
      <c r="Y7" s="1" t="s">
        <v>267</v>
      </c>
      <c r="Z7" s="11">
        <v>1500</v>
      </c>
      <c r="AA7" s="1" t="s">
        <v>254</v>
      </c>
      <c r="AB7" s="11">
        <v>45000</v>
      </c>
    </row>
    <row r="8" spans="1:28" x14ac:dyDescent="0.25">
      <c r="A8" s="1"/>
      <c r="B8" s="11"/>
      <c r="C8" s="1" t="s">
        <v>27</v>
      </c>
      <c r="D8" s="11">
        <v>61750</v>
      </c>
      <c r="E8" s="1" t="s">
        <v>42</v>
      </c>
      <c r="F8" s="11">
        <v>21500</v>
      </c>
      <c r="G8" s="1" t="s">
        <v>193</v>
      </c>
      <c r="H8" s="11">
        <v>4321</v>
      </c>
      <c r="I8" s="1" t="s">
        <v>271</v>
      </c>
      <c r="J8" s="11">
        <v>25000</v>
      </c>
      <c r="M8" s="1" t="s">
        <v>116</v>
      </c>
      <c r="N8" s="11">
        <v>10750</v>
      </c>
      <c r="O8" s="1" t="s">
        <v>239</v>
      </c>
      <c r="P8" s="11">
        <v>2000</v>
      </c>
      <c r="Q8" s="1" t="s">
        <v>54</v>
      </c>
      <c r="R8" s="11">
        <v>41000</v>
      </c>
      <c r="S8" s="1" t="s">
        <v>257</v>
      </c>
      <c r="T8" s="11">
        <v>7610</v>
      </c>
      <c r="U8" s="1"/>
      <c r="V8" s="11"/>
      <c r="W8" s="1" t="s">
        <v>264</v>
      </c>
      <c r="X8" s="11">
        <v>5000</v>
      </c>
      <c r="Y8" s="1" t="s">
        <v>268</v>
      </c>
      <c r="Z8" s="11">
        <v>1500</v>
      </c>
      <c r="AA8" s="1" t="s">
        <v>255</v>
      </c>
      <c r="AB8" s="11">
        <v>45000</v>
      </c>
    </row>
    <row r="9" spans="1:28" x14ac:dyDescent="0.25">
      <c r="A9" s="1"/>
      <c r="B9" s="11"/>
      <c r="C9" s="1" t="s">
        <v>30</v>
      </c>
      <c r="D9" s="11">
        <v>116150</v>
      </c>
      <c r="E9" s="1" t="s">
        <v>46</v>
      </c>
      <c r="F9" s="11">
        <v>70000</v>
      </c>
      <c r="G9" s="1" t="s">
        <v>194</v>
      </c>
      <c r="H9" s="11">
        <v>10000</v>
      </c>
      <c r="I9" s="1" t="s">
        <v>272</v>
      </c>
      <c r="J9" s="11">
        <v>2000</v>
      </c>
      <c r="K9" s="1"/>
      <c r="L9" s="11"/>
      <c r="M9" s="1" t="s">
        <v>48</v>
      </c>
      <c r="N9" s="11">
        <v>100000</v>
      </c>
      <c r="O9" s="1" t="s">
        <v>240</v>
      </c>
      <c r="P9" s="11">
        <v>2000</v>
      </c>
      <c r="Q9" s="1" t="s">
        <v>78</v>
      </c>
      <c r="R9" s="11">
        <v>28500</v>
      </c>
      <c r="S9" s="1" t="s">
        <v>258</v>
      </c>
      <c r="T9" s="11">
        <v>4090</v>
      </c>
      <c r="U9" s="1"/>
      <c r="V9" s="11"/>
      <c r="W9" s="1" t="s">
        <v>189</v>
      </c>
      <c r="X9" s="11">
        <v>1000</v>
      </c>
      <c r="Y9" s="1" t="s">
        <v>269</v>
      </c>
      <c r="Z9" s="11">
        <v>1500</v>
      </c>
      <c r="AA9" s="1"/>
      <c r="AB9" s="11"/>
    </row>
    <row r="10" spans="1:28" x14ac:dyDescent="0.25">
      <c r="A10" s="1"/>
      <c r="B10" s="11"/>
      <c r="C10" s="1" t="s">
        <v>435</v>
      </c>
      <c r="D10" s="11">
        <v>300000</v>
      </c>
      <c r="E10" s="1" t="s">
        <v>73</v>
      </c>
      <c r="F10" s="11">
        <v>96000</v>
      </c>
      <c r="G10" s="1" t="s">
        <v>195</v>
      </c>
      <c r="H10" s="11">
        <v>5500</v>
      </c>
      <c r="I10" s="1" t="s">
        <v>95</v>
      </c>
      <c r="J10" s="11">
        <v>64500</v>
      </c>
      <c r="K10" s="1"/>
      <c r="L10" s="11"/>
      <c r="M10" s="1" t="s">
        <v>40</v>
      </c>
      <c r="N10" s="11">
        <v>8947</v>
      </c>
      <c r="O10" s="1" t="s">
        <v>241</v>
      </c>
      <c r="P10" s="11">
        <v>2000</v>
      </c>
      <c r="Q10" s="1" t="s">
        <v>89</v>
      </c>
      <c r="R10" s="11">
        <v>18500</v>
      </c>
      <c r="S10" s="1" t="s">
        <v>259</v>
      </c>
      <c r="T10" s="11">
        <v>19632</v>
      </c>
      <c r="U10" s="1"/>
      <c r="V10" s="11"/>
      <c r="W10" s="1" t="s">
        <v>265</v>
      </c>
      <c r="X10" s="11">
        <v>10000</v>
      </c>
      <c r="Y10" s="1" t="s">
        <v>270</v>
      </c>
      <c r="Z10" s="11">
        <v>20000</v>
      </c>
      <c r="AA10" s="1"/>
      <c r="AB10" s="11"/>
    </row>
    <row r="11" spans="1:28" x14ac:dyDescent="0.25">
      <c r="A11" s="1"/>
      <c r="B11" s="11"/>
      <c r="C11" s="1" t="s">
        <v>43</v>
      </c>
      <c r="D11" s="11">
        <v>159500</v>
      </c>
      <c r="E11" s="1" t="s">
        <v>91</v>
      </c>
      <c r="F11" s="11">
        <v>71000</v>
      </c>
      <c r="G11" s="1" t="s">
        <v>196</v>
      </c>
      <c r="H11" s="11">
        <v>10000</v>
      </c>
      <c r="I11" s="1"/>
      <c r="J11" s="11"/>
      <c r="K11" s="1"/>
      <c r="L11" s="11"/>
      <c r="M11" s="1" t="s">
        <v>256</v>
      </c>
      <c r="N11" s="11">
        <v>8410</v>
      </c>
      <c r="O11" s="1" t="s">
        <v>242</v>
      </c>
      <c r="P11" s="11">
        <v>1000</v>
      </c>
      <c r="Q11" s="1"/>
      <c r="R11" s="11"/>
      <c r="S11" s="1" t="s">
        <v>260</v>
      </c>
      <c r="T11" s="11">
        <v>18178</v>
      </c>
      <c r="U11" s="1"/>
      <c r="V11" s="11"/>
      <c r="W11" s="1" t="s">
        <v>266</v>
      </c>
      <c r="X11" s="11">
        <v>1000</v>
      </c>
      <c r="Y11" s="1"/>
      <c r="Z11" s="11"/>
      <c r="AA11" s="1"/>
      <c r="AB11" s="11"/>
    </row>
    <row r="12" spans="1:28" x14ac:dyDescent="0.25">
      <c r="A12" s="1"/>
      <c r="B12" s="11"/>
      <c r="C12" s="1" t="s">
        <v>45</v>
      </c>
      <c r="D12" s="11">
        <v>604000</v>
      </c>
      <c r="E12" s="1" t="s">
        <v>98</v>
      </c>
      <c r="F12" s="11">
        <v>26300</v>
      </c>
      <c r="G12" s="1" t="s">
        <v>197</v>
      </c>
      <c r="H12" s="11">
        <v>40000</v>
      </c>
      <c r="I12" s="1"/>
      <c r="J12" s="11"/>
      <c r="K12" s="1"/>
      <c r="L12" s="11"/>
      <c r="M12" s="1"/>
      <c r="N12" s="11"/>
      <c r="O12" s="1" t="s">
        <v>243</v>
      </c>
      <c r="P12" s="11">
        <v>2000</v>
      </c>
      <c r="Q12" s="1"/>
      <c r="R12" s="11"/>
      <c r="S12" s="1" t="s">
        <v>261</v>
      </c>
      <c r="T12" s="11">
        <v>25159</v>
      </c>
      <c r="U12" s="1"/>
      <c r="V12" s="11"/>
      <c r="W12" s="1"/>
      <c r="X12" s="11"/>
      <c r="Y12" s="1"/>
      <c r="Z12" s="11"/>
      <c r="AA12" s="1"/>
      <c r="AB12" s="11"/>
    </row>
    <row r="13" spans="1:28" x14ac:dyDescent="0.25">
      <c r="A13" s="1"/>
      <c r="B13" s="11"/>
      <c r="C13" s="1" t="s">
        <v>47</v>
      </c>
      <c r="D13" s="11">
        <v>36000</v>
      </c>
      <c r="E13" s="1"/>
      <c r="F13" s="11"/>
      <c r="G13" s="1" t="s">
        <v>198</v>
      </c>
      <c r="H13" s="11">
        <v>14045</v>
      </c>
      <c r="I13" s="1"/>
      <c r="J13" s="11"/>
      <c r="K13" s="1"/>
      <c r="L13" s="11"/>
      <c r="M13" s="1"/>
      <c r="N13" s="11"/>
      <c r="O13" s="1" t="s">
        <v>244</v>
      </c>
      <c r="P13" s="11">
        <v>2000</v>
      </c>
      <c r="Q13" s="1"/>
      <c r="R13" s="11"/>
      <c r="S13" s="1" t="s">
        <v>61</v>
      </c>
      <c r="T13" s="11">
        <v>30000</v>
      </c>
      <c r="U13" s="1"/>
      <c r="V13" s="11"/>
      <c r="W13" s="1"/>
      <c r="X13" s="11"/>
      <c r="Y13" s="1"/>
      <c r="Z13" s="11"/>
      <c r="AA13" s="1"/>
      <c r="AB13" s="11"/>
    </row>
    <row r="14" spans="1:28" x14ac:dyDescent="0.25">
      <c r="A14" s="1"/>
      <c r="B14" s="11"/>
      <c r="C14" s="1" t="s">
        <v>48</v>
      </c>
      <c r="D14" s="11">
        <v>286500</v>
      </c>
      <c r="E14" s="1"/>
      <c r="F14" s="11"/>
      <c r="G14" s="1" t="s">
        <v>199</v>
      </c>
      <c r="H14" s="11">
        <v>5978</v>
      </c>
      <c r="I14" s="1"/>
      <c r="J14" s="11"/>
      <c r="K14" s="1"/>
      <c r="L14" s="11"/>
      <c r="M14" s="1"/>
      <c r="N14" s="11"/>
      <c r="O14" s="1" t="s">
        <v>245</v>
      </c>
      <c r="P14" s="11">
        <v>1099</v>
      </c>
      <c r="Q14" s="1"/>
      <c r="R14" s="11"/>
      <c r="S14" s="1" t="s">
        <v>190</v>
      </c>
      <c r="T14" s="11">
        <v>324500</v>
      </c>
      <c r="U14" s="1"/>
      <c r="V14" s="11"/>
      <c r="W14" s="1"/>
      <c r="X14" s="11"/>
      <c r="Y14" s="1"/>
      <c r="Z14" s="11"/>
      <c r="AA14" s="1"/>
      <c r="AB14" s="11"/>
    </row>
    <row r="15" spans="1:28" x14ac:dyDescent="0.25">
      <c r="A15" s="1"/>
      <c r="B15" s="11"/>
      <c r="C15" s="1" t="s">
        <v>54</v>
      </c>
      <c r="D15" s="11">
        <v>177875</v>
      </c>
      <c r="E15" s="1"/>
      <c r="F15" s="11"/>
      <c r="G15" s="1" t="s">
        <v>200</v>
      </c>
      <c r="H15" s="11">
        <v>21633</v>
      </c>
      <c r="I15" s="1"/>
      <c r="J15" s="11"/>
      <c r="K15" s="1"/>
      <c r="L15" s="11"/>
      <c r="M15" s="1"/>
      <c r="N15" s="11"/>
      <c r="O15" s="1" t="s">
        <v>246</v>
      </c>
      <c r="P15" s="11">
        <v>2000</v>
      </c>
      <c r="Q15" s="1"/>
      <c r="R15" s="11"/>
      <c r="S15" s="1"/>
      <c r="T15" s="11"/>
      <c r="U15" s="1"/>
      <c r="V15" s="11"/>
      <c r="W15" s="1"/>
      <c r="X15" s="11"/>
      <c r="Y15" s="1"/>
      <c r="Z15" s="11"/>
      <c r="AA15" s="1"/>
      <c r="AB15" s="11"/>
    </row>
    <row r="16" spans="1:28" x14ac:dyDescent="0.25">
      <c r="A16" s="1"/>
      <c r="B16" s="11"/>
      <c r="C16" s="1" t="s">
        <v>67</v>
      </c>
      <c r="D16" s="11">
        <v>176000</v>
      </c>
      <c r="E16" s="1"/>
      <c r="F16" s="11"/>
      <c r="G16" s="1" t="s">
        <v>201</v>
      </c>
      <c r="H16" s="11">
        <v>3900</v>
      </c>
      <c r="I16" s="1"/>
      <c r="J16" s="11"/>
      <c r="K16" s="1"/>
      <c r="L16" s="11"/>
      <c r="M16" s="1"/>
      <c r="N16" s="11"/>
      <c r="O16" s="1" t="s">
        <v>247</v>
      </c>
      <c r="P16" s="11">
        <v>2000</v>
      </c>
      <c r="Q16" s="1"/>
      <c r="R16" s="11"/>
      <c r="S16" s="1"/>
      <c r="T16" s="11"/>
      <c r="U16" s="1"/>
      <c r="V16" s="11"/>
      <c r="W16" s="1"/>
      <c r="X16" s="11"/>
      <c r="Y16" s="1"/>
      <c r="Z16" s="11"/>
      <c r="AA16" s="1"/>
      <c r="AB16" s="11"/>
    </row>
    <row r="17" spans="1:28" x14ac:dyDescent="0.25">
      <c r="A17" s="1"/>
      <c r="B17" s="11"/>
      <c r="C17" s="1" t="s">
        <v>78</v>
      </c>
      <c r="D17" s="11">
        <v>248350</v>
      </c>
      <c r="E17" s="1"/>
      <c r="F17" s="11"/>
      <c r="G17" s="1" t="s">
        <v>202</v>
      </c>
      <c r="H17" s="11">
        <v>4000</v>
      </c>
      <c r="I17" s="1"/>
      <c r="J17" s="11"/>
      <c r="K17" s="1"/>
      <c r="L17" s="11"/>
      <c r="M17" s="1"/>
      <c r="N17" s="11"/>
      <c r="O17" s="1" t="s">
        <v>248</v>
      </c>
      <c r="P17" s="11">
        <v>2000</v>
      </c>
      <c r="Q17" s="1"/>
      <c r="R17" s="11"/>
      <c r="S17" s="1"/>
      <c r="T17" s="11"/>
      <c r="U17" s="1"/>
      <c r="V17" s="11"/>
      <c r="W17" s="1"/>
      <c r="X17" s="11"/>
      <c r="Y17" s="1"/>
      <c r="Z17" s="11"/>
      <c r="AA17" s="1"/>
      <c r="AB17" s="11"/>
    </row>
    <row r="18" spans="1:28" x14ac:dyDescent="0.25">
      <c r="A18" s="1"/>
      <c r="B18" s="11"/>
      <c r="C18" s="1" t="s">
        <v>89</v>
      </c>
      <c r="D18" s="11">
        <v>139500</v>
      </c>
      <c r="E18" s="1"/>
      <c r="F18" s="11"/>
      <c r="G18" s="1" t="s">
        <v>203</v>
      </c>
      <c r="H18" s="11">
        <v>7000</v>
      </c>
      <c r="I18" s="1"/>
      <c r="J18" s="11"/>
      <c r="K18" s="1"/>
      <c r="L18" s="11"/>
      <c r="M18" s="1"/>
      <c r="N18" s="11"/>
      <c r="O18" s="1" t="s">
        <v>249</v>
      </c>
      <c r="P18" s="11">
        <v>1131</v>
      </c>
      <c r="Q18" s="1"/>
      <c r="R18" s="11"/>
      <c r="S18" s="1"/>
      <c r="T18" s="11"/>
      <c r="U18" s="1"/>
      <c r="V18" s="11"/>
      <c r="W18" s="1"/>
      <c r="X18" s="11"/>
      <c r="Y18" s="1"/>
      <c r="Z18" s="11"/>
      <c r="AA18" s="1"/>
      <c r="AB18" s="11"/>
    </row>
    <row r="19" spans="1:28" x14ac:dyDescent="0.25">
      <c r="A19" s="1"/>
      <c r="B19" s="11"/>
      <c r="C19" s="1" t="s">
        <v>92</v>
      </c>
      <c r="D19" s="11">
        <v>277750</v>
      </c>
      <c r="E19" s="1"/>
      <c r="F19" s="11"/>
      <c r="G19" s="1" t="s">
        <v>204</v>
      </c>
      <c r="H19" s="11">
        <v>6209</v>
      </c>
      <c r="I19" s="1"/>
      <c r="J19" s="11"/>
      <c r="K19" s="1"/>
      <c r="L19" s="11"/>
      <c r="M19" s="1"/>
      <c r="N19" s="11"/>
      <c r="O19" s="1" t="s">
        <v>250</v>
      </c>
      <c r="P19" s="11">
        <v>2000</v>
      </c>
      <c r="Q19" s="1"/>
      <c r="R19" s="11"/>
      <c r="S19" s="1"/>
      <c r="T19" s="11"/>
      <c r="U19" s="1"/>
      <c r="V19" s="11"/>
      <c r="W19" s="1"/>
      <c r="X19" s="11"/>
      <c r="Y19" s="1"/>
      <c r="Z19" s="11"/>
      <c r="AA19" s="1"/>
      <c r="AB19" s="11"/>
    </row>
    <row r="20" spans="1:28" x14ac:dyDescent="0.25">
      <c r="A20" s="1"/>
      <c r="B20" s="11"/>
      <c r="C20" s="1" t="s">
        <v>104</v>
      </c>
      <c r="D20" s="11">
        <v>702500</v>
      </c>
      <c r="E20" s="1"/>
      <c r="F20" s="11"/>
      <c r="G20" s="1" t="s">
        <v>205</v>
      </c>
      <c r="H20" s="11">
        <v>8040</v>
      </c>
      <c r="I20" s="1"/>
      <c r="J20" s="11"/>
      <c r="K20" s="1"/>
      <c r="L20" s="11"/>
      <c r="M20" s="1"/>
      <c r="N20" s="11"/>
      <c r="O20" s="1" t="s">
        <v>215</v>
      </c>
      <c r="P20" s="11">
        <v>560</v>
      </c>
      <c r="Q20" s="1"/>
      <c r="R20" s="11"/>
      <c r="S20" s="1"/>
      <c r="T20" s="11"/>
      <c r="U20" s="1"/>
      <c r="V20" s="11"/>
      <c r="W20" s="1"/>
      <c r="X20" s="11"/>
      <c r="Y20" s="1"/>
      <c r="Z20" s="11"/>
      <c r="AA20" s="1"/>
      <c r="AB20" s="11"/>
    </row>
    <row r="21" spans="1:28" x14ac:dyDescent="0.25">
      <c r="A21" s="1"/>
      <c r="B21" s="11"/>
      <c r="C21" s="1" t="s">
        <v>107</v>
      </c>
      <c r="D21" s="11">
        <v>380000</v>
      </c>
      <c r="E21" s="1"/>
      <c r="F21" s="11"/>
      <c r="G21" s="1" t="s">
        <v>206</v>
      </c>
      <c r="H21" s="11">
        <v>32690</v>
      </c>
      <c r="I21" s="1"/>
      <c r="J21" s="11"/>
      <c r="K21" s="1"/>
      <c r="L21" s="11"/>
      <c r="M21" s="1"/>
      <c r="N21" s="11"/>
      <c r="O21" s="1" t="s">
        <v>251</v>
      </c>
      <c r="P21" s="11">
        <v>2000</v>
      </c>
      <c r="Q21" s="1"/>
      <c r="R21" s="11"/>
      <c r="S21" s="1"/>
      <c r="T21" s="11"/>
      <c r="U21" s="1"/>
      <c r="V21" s="11"/>
      <c r="W21" s="1"/>
      <c r="X21" s="11"/>
      <c r="Y21" s="1"/>
      <c r="Z21" s="11"/>
      <c r="AA21" s="1"/>
      <c r="AB21" s="11"/>
    </row>
    <row r="22" spans="1:28" x14ac:dyDescent="0.25">
      <c r="A22" s="1"/>
      <c r="B22" s="11"/>
      <c r="C22" s="1" t="s">
        <v>108</v>
      </c>
      <c r="D22" s="11">
        <v>67425</v>
      </c>
      <c r="E22" s="1"/>
      <c r="F22" s="11"/>
      <c r="G22" s="1" t="s">
        <v>207</v>
      </c>
      <c r="H22" s="11">
        <v>37389</v>
      </c>
      <c r="I22" s="1"/>
      <c r="J22" s="11"/>
      <c r="K22" s="1"/>
      <c r="L22" s="11"/>
      <c r="M22" s="1"/>
      <c r="N22" s="11"/>
      <c r="O22" s="1" t="s">
        <v>252</v>
      </c>
      <c r="P22" s="11">
        <v>1450</v>
      </c>
      <c r="Q22" s="1"/>
      <c r="R22" s="11"/>
      <c r="S22" s="1"/>
      <c r="T22" s="11"/>
      <c r="U22" s="1"/>
      <c r="V22" s="11"/>
      <c r="W22" s="1"/>
      <c r="X22" s="11"/>
      <c r="Y22" s="1"/>
      <c r="Z22" s="11"/>
      <c r="AA22" s="1"/>
      <c r="AB22" s="11"/>
    </row>
    <row r="23" spans="1:28" x14ac:dyDescent="0.25">
      <c r="A23" s="1"/>
      <c r="B23" s="11"/>
      <c r="C23" s="1" t="s">
        <v>49</v>
      </c>
      <c r="D23" s="11">
        <v>136250</v>
      </c>
      <c r="E23" s="1"/>
      <c r="F23" s="11"/>
      <c r="G23" s="1" t="s">
        <v>208</v>
      </c>
      <c r="H23" s="11">
        <v>1566</v>
      </c>
      <c r="I23" s="1"/>
      <c r="J23" s="11"/>
      <c r="K23" s="1"/>
      <c r="L23" s="11"/>
      <c r="M23" s="1"/>
      <c r="N23" s="11"/>
      <c r="O23" s="1" t="s">
        <v>231</v>
      </c>
      <c r="P23" s="11">
        <v>2000</v>
      </c>
      <c r="Q23" s="1"/>
      <c r="R23" s="11"/>
      <c r="S23" s="1"/>
      <c r="T23" s="11"/>
      <c r="U23" s="1"/>
      <c r="V23" s="11"/>
      <c r="W23" s="1"/>
      <c r="X23" s="11"/>
      <c r="Y23" s="1"/>
      <c r="Z23" s="11"/>
      <c r="AA23" s="1"/>
      <c r="AB23" s="11"/>
    </row>
    <row r="24" spans="1:28" x14ac:dyDescent="0.25">
      <c r="A24" s="1"/>
      <c r="B24" s="11"/>
      <c r="C24" s="1" t="s">
        <v>50</v>
      </c>
      <c r="D24" s="11">
        <v>211500</v>
      </c>
      <c r="E24" s="1"/>
      <c r="F24" s="11"/>
      <c r="G24" s="1" t="s">
        <v>209</v>
      </c>
      <c r="H24" s="11">
        <v>5450</v>
      </c>
      <c r="I24" s="1"/>
      <c r="J24" s="11"/>
      <c r="K24" s="1"/>
      <c r="L24" s="11"/>
      <c r="M24" s="1"/>
      <c r="N24" s="11"/>
      <c r="O24" s="1" t="s">
        <v>253</v>
      </c>
      <c r="P24" s="11">
        <v>670</v>
      </c>
      <c r="Q24" s="1"/>
      <c r="R24" s="11"/>
      <c r="S24" s="1"/>
      <c r="T24" s="11"/>
      <c r="U24" s="1"/>
      <c r="V24" s="11"/>
      <c r="W24" s="1"/>
      <c r="X24" s="11"/>
      <c r="Y24" s="1"/>
      <c r="Z24" s="11"/>
      <c r="AA24" s="1"/>
      <c r="AB24" s="11"/>
    </row>
    <row r="25" spans="1:28" x14ac:dyDescent="0.25">
      <c r="A25" s="1"/>
      <c r="B25" s="11"/>
      <c r="C25" s="1" t="s">
        <v>191</v>
      </c>
      <c r="D25" s="11">
        <v>94900</v>
      </c>
      <c r="E25" s="1"/>
      <c r="F25" s="11"/>
      <c r="G25" s="1" t="s">
        <v>210</v>
      </c>
      <c r="H25" s="11">
        <v>16070</v>
      </c>
      <c r="I25" s="1"/>
      <c r="J25" s="11"/>
      <c r="K25" s="1"/>
      <c r="L25" s="11"/>
      <c r="M25" s="1"/>
      <c r="N25" s="11"/>
      <c r="O25" s="1"/>
      <c r="P25" s="11"/>
      <c r="Q25" s="1"/>
      <c r="R25" s="11"/>
      <c r="S25" s="1"/>
      <c r="T25" s="11"/>
      <c r="U25" s="1"/>
      <c r="V25" s="11"/>
      <c r="W25" s="1"/>
      <c r="X25" s="11"/>
      <c r="Y25" s="1"/>
      <c r="Z25" s="11"/>
      <c r="AA25" s="1"/>
      <c r="AB25" s="11"/>
    </row>
    <row r="26" spans="1:28" x14ac:dyDescent="0.25">
      <c r="A26" s="1"/>
      <c r="B26" s="11"/>
      <c r="E26" s="1"/>
      <c r="F26" s="11"/>
      <c r="G26" s="1" t="s">
        <v>211</v>
      </c>
      <c r="H26" s="11">
        <v>9928</v>
      </c>
      <c r="I26" s="1"/>
      <c r="J26" s="11"/>
      <c r="K26" s="1"/>
      <c r="L26" s="11"/>
      <c r="M26" s="1"/>
      <c r="N26" s="11"/>
      <c r="O26" s="1"/>
      <c r="P26" s="11"/>
      <c r="Q26" s="1"/>
      <c r="R26" s="11"/>
      <c r="S26" s="1"/>
      <c r="T26" s="11"/>
      <c r="U26" s="1"/>
      <c r="V26" s="11"/>
      <c r="W26" s="1"/>
      <c r="X26" s="11"/>
      <c r="Y26" s="1"/>
      <c r="Z26" s="11"/>
      <c r="AA26" s="1"/>
      <c r="AB26" s="11"/>
    </row>
    <row r="27" spans="1:28" x14ac:dyDescent="0.25">
      <c r="G27" s="10" t="s">
        <v>212</v>
      </c>
      <c r="H27" s="9">
        <v>7080</v>
      </c>
    </row>
    <row r="28" spans="1:28" x14ac:dyDescent="0.25">
      <c r="G28" s="10" t="s">
        <v>213</v>
      </c>
      <c r="H28" s="9">
        <v>10197</v>
      </c>
    </row>
    <row r="29" spans="1:28" x14ac:dyDescent="0.25">
      <c r="A29" s="1"/>
      <c r="B29" s="11"/>
      <c r="C29" s="1"/>
      <c r="D29" s="11"/>
      <c r="E29" s="1"/>
      <c r="F29" s="11"/>
      <c r="G29" s="1" t="s">
        <v>214</v>
      </c>
      <c r="H29" s="11">
        <v>32568</v>
      </c>
      <c r="I29" s="1"/>
      <c r="J29" s="11"/>
      <c r="K29" s="1"/>
      <c r="L29" s="11"/>
      <c r="M29" s="1"/>
      <c r="N29" s="11"/>
      <c r="O29" s="1"/>
      <c r="P29" s="11"/>
      <c r="Q29" s="1"/>
      <c r="R29" s="11"/>
      <c r="S29" s="1"/>
      <c r="T29" s="11"/>
      <c r="U29" s="1"/>
      <c r="V29" s="11"/>
      <c r="W29" s="1"/>
      <c r="X29" s="11"/>
      <c r="Y29" s="1"/>
      <c r="Z29" s="11"/>
      <c r="AA29" s="1"/>
      <c r="AB29" s="11"/>
    </row>
    <row r="30" spans="1:28" x14ac:dyDescent="0.25">
      <c r="A30" s="1"/>
      <c r="B30" s="11"/>
      <c r="C30" s="1"/>
      <c r="D30" s="11"/>
      <c r="E30" s="1"/>
      <c r="F30" s="11"/>
      <c r="G30" s="1" t="s">
        <v>215</v>
      </c>
      <c r="H30" s="11">
        <v>25122</v>
      </c>
      <c r="I30" s="1"/>
      <c r="J30" s="11"/>
      <c r="K30" s="1"/>
      <c r="L30" s="11"/>
      <c r="M30" s="1"/>
      <c r="N30" s="11"/>
      <c r="O30" s="1"/>
      <c r="P30" s="11"/>
      <c r="Q30" s="1"/>
      <c r="R30" s="11"/>
      <c r="S30" s="1"/>
      <c r="T30" s="11"/>
      <c r="U30" s="1"/>
      <c r="V30" s="11"/>
      <c r="W30" s="1"/>
      <c r="X30" s="11"/>
      <c r="Y30" s="1"/>
      <c r="Z30" s="11"/>
      <c r="AA30" s="1"/>
      <c r="AB30" s="11"/>
    </row>
    <row r="31" spans="1:28" x14ac:dyDescent="0.25">
      <c r="A31" s="1"/>
      <c r="B31" s="11"/>
      <c r="C31" s="1"/>
      <c r="D31" s="11"/>
      <c r="E31" s="1"/>
      <c r="F31" s="11"/>
      <c r="G31" s="1" t="s">
        <v>216</v>
      </c>
      <c r="H31" s="11">
        <v>6000</v>
      </c>
      <c r="I31" s="1"/>
      <c r="J31" s="11"/>
      <c r="K31" s="1"/>
      <c r="L31" s="11"/>
      <c r="M31" s="1"/>
      <c r="N31" s="11"/>
      <c r="O31" s="1"/>
      <c r="P31" s="11"/>
      <c r="Q31" s="1"/>
      <c r="R31" s="11"/>
      <c r="S31" s="1"/>
      <c r="T31" s="11"/>
      <c r="U31" s="1"/>
      <c r="V31" s="11"/>
      <c r="W31" s="1"/>
      <c r="X31" s="11"/>
      <c r="Y31" s="1"/>
      <c r="Z31" s="11"/>
      <c r="AA31" s="1"/>
      <c r="AB31" s="11"/>
    </row>
    <row r="32" spans="1:28" x14ac:dyDescent="0.25">
      <c r="A32" s="1"/>
      <c r="B32" s="11"/>
      <c r="C32" s="1"/>
      <c r="D32" s="11"/>
      <c r="E32" s="1"/>
      <c r="F32" s="11"/>
      <c r="G32" s="1" t="s">
        <v>217</v>
      </c>
      <c r="H32" s="11">
        <v>28520</v>
      </c>
      <c r="I32" s="1"/>
      <c r="J32" s="11"/>
      <c r="K32" s="1"/>
      <c r="L32" s="11"/>
      <c r="M32" s="1"/>
      <c r="N32" s="11"/>
      <c r="O32" s="1"/>
      <c r="P32" s="11"/>
      <c r="Q32" s="1"/>
      <c r="R32" s="11"/>
      <c r="S32" s="1"/>
      <c r="T32" s="11"/>
      <c r="U32" s="1"/>
      <c r="V32" s="11"/>
      <c r="W32" s="1"/>
      <c r="X32" s="11"/>
      <c r="Y32" s="1"/>
      <c r="Z32" s="11"/>
      <c r="AA32" s="1"/>
      <c r="AB32" s="11"/>
    </row>
    <row r="33" spans="1:28" x14ac:dyDescent="0.25">
      <c r="A33" s="1"/>
      <c r="B33" s="11"/>
      <c r="C33" s="1"/>
      <c r="D33" s="11"/>
      <c r="E33" s="1"/>
      <c r="F33" s="11"/>
      <c r="G33" s="1" t="s">
        <v>218</v>
      </c>
      <c r="H33" s="11">
        <v>14500</v>
      </c>
      <c r="I33" s="1"/>
      <c r="J33" s="11"/>
      <c r="K33" s="1"/>
      <c r="L33" s="11"/>
      <c r="M33" s="1"/>
      <c r="N33" s="11"/>
      <c r="O33" s="1"/>
      <c r="P33" s="11"/>
      <c r="Q33" s="1"/>
      <c r="R33" s="11"/>
      <c r="S33" s="1"/>
      <c r="T33" s="11"/>
      <c r="U33" s="1"/>
      <c r="V33" s="11"/>
      <c r="W33" s="1"/>
      <c r="X33" s="11"/>
      <c r="Y33" s="1"/>
      <c r="Z33" s="11"/>
      <c r="AA33" s="1"/>
      <c r="AB33" s="11"/>
    </row>
    <row r="34" spans="1:28" x14ac:dyDescent="0.25">
      <c r="A34" s="1"/>
      <c r="B34" s="11"/>
      <c r="C34" s="1"/>
      <c r="D34" s="11"/>
      <c r="E34" s="1"/>
      <c r="F34" s="11"/>
      <c r="G34" s="1" t="s">
        <v>219</v>
      </c>
      <c r="H34" s="11">
        <v>14904</v>
      </c>
      <c r="I34" s="1"/>
      <c r="J34" s="11"/>
      <c r="K34" s="1"/>
      <c r="L34" s="11"/>
      <c r="M34" s="1"/>
      <c r="N34" s="11"/>
      <c r="O34" s="1"/>
      <c r="P34" s="11"/>
      <c r="Q34" s="1"/>
      <c r="R34" s="11"/>
      <c r="S34" s="1"/>
      <c r="T34" s="11"/>
      <c r="U34" s="1"/>
      <c r="V34" s="11"/>
      <c r="W34" s="1"/>
      <c r="X34" s="11"/>
      <c r="Y34" s="1"/>
      <c r="Z34" s="11"/>
      <c r="AA34" s="1"/>
      <c r="AB34" s="11"/>
    </row>
    <row r="35" spans="1:28" x14ac:dyDescent="0.25">
      <c r="A35" s="1"/>
      <c r="B35" s="11"/>
      <c r="C35" s="1"/>
      <c r="D35" s="11"/>
      <c r="E35" s="1"/>
      <c r="F35" s="11"/>
      <c r="G35" s="1" t="s">
        <v>220</v>
      </c>
      <c r="H35" s="11">
        <v>16800</v>
      </c>
      <c r="I35" s="1"/>
      <c r="J35" s="11"/>
      <c r="K35" s="1"/>
      <c r="L35" s="11"/>
      <c r="M35" s="1"/>
      <c r="N35" s="11"/>
      <c r="O35" s="1"/>
      <c r="P35" s="11"/>
      <c r="Q35" s="1"/>
      <c r="R35" s="11"/>
      <c r="S35" s="1"/>
      <c r="T35" s="11"/>
      <c r="U35" s="1"/>
      <c r="V35" s="11"/>
      <c r="W35" s="1"/>
      <c r="X35" s="11"/>
      <c r="Y35" s="1"/>
      <c r="Z35" s="11"/>
      <c r="AA35" s="1"/>
      <c r="AB35" s="11"/>
    </row>
    <row r="36" spans="1:28" x14ac:dyDescent="0.25">
      <c r="A36" s="1"/>
      <c r="B36" s="11"/>
      <c r="C36" s="1"/>
      <c r="D36" s="11"/>
      <c r="E36" s="1"/>
      <c r="F36" s="11"/>
      <c r="G36" s="1" t="s">
        <v>221</v>
      </c>
      <c r="H36" s="11">
        <v>6000</v>
      </c>
      <c r="I36" s="1"/>
      <c r="J36" s="11"/>
      <c r="K36" s="1"/>
      <c r="L36" s="11"/>
      <c r="M36" s="1"/>
      <c r="N36" s="11"/>
      <c r="O36" s="1"/>
      <c r="P36" s="11"/>
      <c r="Q36" s="1"/>
      <c r="R36" s="11"/>
      <c r="S36" s="1"/>
      <c r="T36" s="11"/>
      <c r="U36" s="1"/>
      <c r="V36" s="11"/>
      <c r="W36" s="1"/>
      <c r="X36" s="11"/>
      <c r="Y36" s="1"/>
      <c r="Z36" s="11"/>
      <c r="AA36" s="1"/>
      <c r="AB36" s="11"/>
    </row>
    <row r="37" spans="1:28" x14ac:dyDescent="0.25">
      <c r="A37" s="1"/>
      <c r="B37" s="11"/>
      <c r="C37" s="1"/>
      <c r="D37" s="11"/>
      <c r="E37" s="1"/>
      <c r="F37" s="11"/>
      <c r="G37" s="1" t="s">
        <v>222</v>
      </c>
      <c r="H37" s="11">
        <v>14595</v>
      </c>
      <c r="I37" s="1"/>
      <c r="J37" s="11"/>
      <c r="K37" s="1"/>
      <c r="L37" s="11"/>
      <c r="M37" s="1"/>
      <c r="N37" s="11"/>
      <c r="O37" s="1"/>
      <c r="P37" s="11"/>
      <c r="Q37" s="1"/>
      <c r="R37" s="11"/>
      <c r="S37" s="1"/>
      <c r="T37" s="11"/>
      <c r="U37" s="1"/>
      <c r="V37" s="11"/>
      <c r="W37" s="1"/>
      <c r="X37" s="11"/>
      <c r="Y37" s="1"/>
      <c r="Z37" s="11"/>
      <c r="AA37" s="1"/>
      <c r="AB37" s="11"/>
    </row>
    <row r="38" spans="1:28" x14ac:dyDescent="0.25">
      <c r="A38" s="1"/>
      <c r="B38" s="11"/>
      <c r="C38" s="1"/>
      <c r="D38" s="11"/>
      <c r="E38" s="1"/>
      <c r="F38" s="11"/>
      <c r="G38" s="1" t="s">
        <v>223</v>
      </c>
      <c r="H38" s="11">
        <v>14514</v>
      </c>
      <c r="I38" s="1"/>
      <c r="J38" s="11"/>
      <c r="K38" s="1"/>
      <c r="L38" s="11"/>
      <c r="M38" s="1"/>
      <c r="N38" s="11"/>
      <c r="O38" s="1"/>
      <c r="P38" s="11"/>
      <c r="Q38" s="1"/>
      <c r="R38" s="11"/>
      <c r="S38" s="1"/>
      <c r="T38" s="11"/>
      <c r="U38" s="1"/>
      <c r="V38" s="11"/>
      <c r="W38" s="1"/>
      <c r="X38" s="11"/>
      <c r="Y38" s="1"/>
      <c r="Z38" s="11"/>
      <c r="AA38" s="1"/>
      <c r="AB38" s="11"/>
    </row>
    <row r="39" spans="1:28" x14ac:dyDescent="0.25">
      <c r="A39" s="1"/>
      <c r="B39" s="11"/>
      <c r="C39" s="1"/>
      <c r="D39" s="11"/>
      <c r="E39" s="1"/>
      <c r="F39" s="11"/>
      <c r="G39" s="1" t="s">
        <v>224</v>
      </c>
      <c r="H39" s="11">
        <v>4427</v>
      </c>
      <c r="I39" s="1"/>
      <c r="J39" s="11"/>
      <c r="K39" s="1"/>
      <c r="L39" s="11"/>
      <c r="M39" s="1"/>
      <c r="N39" s="11"/>
      <c r="O39" s="1"/>
      <c r="P39" s="11"/>
      <c r="Q39" s="1"/>
      <c r="R39" s="11"/>
      <c r="S39" s="1"/>
      <c r="T39" s="11"/>
      <c r="U39" s="1"/>
      <c r="V39" s="11"/>
      <c r="W39" s="1"/>
      <c r="X39" s="11"/>
      <c r="Y39" s="1"/>
      <c r="Z39" s="11"/>
      <c r="AA39" s="1"/>
      <c r="AB39" s="11"/>
    </row>
    <row r="40" spans="1:28" x14ac:dyDescent="0.25">
      <c r="A40" s="1"/>
      <c r="B40" s="11"/>
      <c r="C40" s="1"/>
      <c r="D40" s="11"/>
      <c r="E40" s="1"/>
      <c r="F40" s="11"/>
      <c r="G40" s="1" t="s">
        <v>225</v>
      </c>
      <c r="H40" s="11">
        <v>8000</v>
      </c>
      <c r="I40" s="1"/>
      <c r="J40" s="11"/>
      <c r="K40" s="1"/>
      <c r="L40" s="11"/>
      <c r="M40" s="1"/>
      <c r="N40" s="11"/>
      <c r="O40" s="1"/>
      <c r="P40" s="11"/>
      <c r="Q40" s="1"/>
      <c r="R40" s="11"/>
      <c r="S40" s="1"/>
      <c r="T40" s="11"/>
      <c r="U40" s="1"/>
      <c r="V40" s="11"/>
      <c r="W40" s="1"/>
      <c r="X40" s="11"/>
      <c r="Y40" s="1"/>
      <c r="Z40" s="11"/>
      <c r="AA40" s="1"/>
      <c r="AB40" s="11"/>
    </row>
    <row r="41" spans="1:28" x14ac:dyDescent="0.25">
      <c r="A41" s="1"/>
      <c r="B41" s="11"/>
      <c r="C41" s="1"/>
      <c r="D41" s="11"/>
      <c r="E41" s="1"/>
      <c r="F41" s="11"/>
      <c r="G41" s="1" t="s">
        <v>226</v>
      </c>
      <c r="H41" s="11">
        <v>5200</v>
      </c>
      <c r="I41" s="1"/>
      <c r="J41" s="11"/>
      <c r="K41" s="1"/>
      <c r="L41" s="11"/>
      <c r="M41" s="1"/>
      <c r="N41" s="11"/>
      <c r="O41" s="1"/>
      <c r="P41" s="11"/>
      <c r="Q41" s="1"/>
      <c r="R41" s="11"/>
      <c r="S41" s="1"/>
      <c r="T41" s="11"/>
      <c r="U41" s="1"/>
      <c r="V41" s="11"/>
      <c r="W41" s="1"/>
      <c r="X41" s="11"/>
      <c r="Y41" s="1"/>
      <c r="Z41" s="11"/>
      <c r="AA41" s="1"/>
      <c r="AB41" s="11"/>
    </row>
    <row r="42" spans="1:28" x14ac:dyDescent="0.25">
      <c r="A42" s="1"/>
      <c r="B42" s="11"/>
      <c r="C42" s="1"/>
      <c r="D42" s="11"/>
      <c r="E42" s="1"/>
      <c r="F42" s="11"/>
      <c r="G42" s="1" t="s">
        <v>227</v>
      </c>
      <c r="H42" s="11">
        <v>8376</v>
      </c>
      <c r="I42" s="1"/>
      <c r="J42" s="11"/>
      <c r="K42" s="1"/>
      <c r="L42" s="11"/>
      <c r="M42" s="1"/>
      <c r="N42" s="11"/>
      <c r="O42" s="1"/>
      <c r="P42" s="11"/>
      <c r="Q42" s="1"/>
      <c r="R42" s="11"/>
      <c r="S42" s="1"/>
      <c r="T42" s="11"/>
      <c r="U42" s="1"/>
      <c r="V42" s="11"/>
      <c r="W42" s="1"/>
      <c r="X42" s="11"/>
      <c r="Y42" s="1"/>
      <c r="Z42" s="11"/>
      <c r="AA42" s="1"/>
      <c r="AB42" s="11"/>
    </row>
    <row r="43" spans="1:28" x14ac:dyDescent="0.25">
      <c r="A43" s="1"/>
      <c r="B43" s="11"/>
      <c r="C43" s="1"/>
      <c r="D43" s="11"/>
      <c r="E43" s="1"/>
      <c r="F43" s="11"/>
      <c r="G43" s="1" t="s">
        <v>228</v>
      </c>
      <c r="H43" s="11">
        <v>11037</v>
      </c>
      <c r="I43" s="1"/>
      <c r="J43" s="11"/>
      <c r="K43" s="1"/>
      <c r="L43" s="11"/>
      <c r="M43" s="1"/>
      <c r="N43" s="11"/>
      <c r="O43" s="1"/>
      <c r="P43" s="11"/>
      <c r="Q43" s="1"/>
      <c r="R43" s="11"/>
      <c r="S43" s="1"/>
      <c r="T43" s="11"/>
      <c r="U43" s="1"/>
      <c r="V43" s="11"/>
      <c r="W43" s="1"/>
      <c r="X43" s="11"/>
      <c r="Y43" s="1"/>
      <c r="Z43" s="11"/>
      <c r="AA43" s="1"/>
      <c r="AB43" s="11"/>
    </row>
    <row r="44" spans="1:28" x14ac:dyDescent="0.25">
      <c r="A44" s="1"/>
      <c r="B44" s="11"/>
      <c r="C44" s="1"/>
      <c r="D44" s="11"/>
      <c r="E44" s="1"/>
      <c r="F44" s="11"/>
      <c r="G44" s="1" t="s">
        <v>229</v>
      </c>
      <c r="H44" s="11">
        <v>13500</v>
      </c>
      <c r="I44" s="1"/>
      <c r="J44" s="11"/>
      <c r="K44" s="1"/>
      <c r="L44" s="11"/>
      <c r="M44" s="1"/>
      <c r="N44" s="11"/>
      <c r="O44" s="1"/>
      <c r="P44" s="11"/>
      <c r="Q44" s="1"/>
      <c r="R44" s="11"/>
      <c r="S44" s="1"/>
      <c r="T44" s="11"/>
      <c r="U44" s="1"/>
      <c r="V44" s="11"/>
      <c r="W44" s="1"/>
      <c r="X44" s="11"/>
      <c r="Y44" s="1"/>
      <c r="Z44" s="11"/>
      <c r="AA44" s="1"/>
      <c r="AB44" s="11"/>
    </row>
    <row r="45" spans="1:28" x14ac:dyDescent="0.25">
      <c r="A45" s="1"/>
      <c r="B45" s="11"/>
      <c r="C45" s="1"/>
      <c r="D45" s="11"/>
      <c r="E45" s="1"/>
      <c r="F45" s="11"/>
      <c r="G45" s="1" t="s">
        <v>230</v>
      </c>
      <c r="H45" s="11">
        <v>4000</v>
      </c>
      <c r="I45" s="1"/>
      <c r="J45" s="11"/>
      <c r="K45" s="1"/>
      <c r="L45" s="11"/>
      <c r="M45" s="1"/>
      <c r="N45" s="11"/>
      <c r="O45" s="1"/>
      <c r="P45" s="11"/>
      <c r="Q45" s="1"/>
      <c r="R45" s="11"/>
      <c r="S45" s="1"/>
      <c r="T45" s="11"/>
      <c r="U45" s="1"/>
      <c r="V45" s="11"/>
      <c r="W45" s="1"/>
      <c r="X45" s="11"/>
      <c r="Y45" s="1"/>
      <c r="Z45" s="11"/>
      <c r="AA45" s="1"/>
      <c r="AB45" s="11"/>
    </row>
    <row r="46" spans="1:28" x14ac:dyDescent="0.25">
      <c r="A46" s="1"/>
      <c r="B46" s="11"/>
      <c r="C46" s="1"/>
      <c r="D46" s="11"/>
      <c r="E46" s="1"/>
      <c r="F46" s="11"/>
      <c r="G46" s="1" t="s">
        <v>231</v>
      </c>
      <c r="H46" s="11">
        <v>4611</v>
      </c>
      <c r="I46" s="1"/>
      <c r="J46" s="11"/>
      <c r="K46" s="1"/>
      <c r="L46" s="11"/>
      <c r="M46" s="1"/>
      <c r="N46" s="11"/>
      <c r="O46" s="1"/>
      <c r="P46" s="11"/>
      <c r="Q46" s="1"/>
      <c r="R46" s="11"/>
      <c r="S46" s="1"/>
      <c r="T46" s="11"/>
      <c r="U46" s="1"/>
      <c r="V46" s="11"/>
      <c r="W46" s="1"/>
      <c r="X46" s="11"/>
      <c r="Y46" s="1"/>
      <c r="Z46" s="11"/>
      <c r="AA46" s="1"/>
      <c r="AB46" s="11"/>
    </row>
    <row r="47" spans="1:28" x14ac:dyDescent="0.25">
      <c r="A47" s="1"/>
      <c r="B47" s="11"/>
      <c r="C47" s="1"/>
      <c r="D47" s="11"/>
      <c r="E47" s="1"/>
      <c r="F47" s="11"/>
      <c r="G47" s="1" t="s">
        <v>232</v>
      </c>
      <c r="H47" s="11">
        <v>21925</v>
      </c>
      <c r="I47" s="1"/>
      <c r="J47" s="11"/>
      <c r="K47" s="1"/>
      <c r="L47" s="11"/>
      <c r="M47" s="1"/>
      <c r="N47" s="11"/>
      <c r="O47" s="1"/>
      <c r="P47" s="11"/>
      <c r="Q47" s="1"/>
      <c r="R47" s="11"/>
      <c r="S47" s="1"/>
      <c r="T47" s="11"/>
      <c r="U47" s="1"/>
      <c r="V47" s="11"/>
      <c r="W47" s="1"/>
      <c r="X47" s="11"/>
      <c r="Y47" s="1"/>
      <c r="Z47" s="11"/>
      <c r="AA47" s="1"/>
      <c r="AB47" s="11"/>
    </row>
    <row r="48" spans="1:28" x14ac:dyDescent="0.25">
      <c r="A48" s="1"/>
      <c r="B48" s="11"/>
      <c r="C48" s="1"/>
      <c r="D48" s="11"/>
      <c r="E48" s="1"/>
      <c r="F48" s="11"/>
      <c r="G48" s="1" t="s">
        <v>233</v>
      </c>
      <c r="H48" s="11">
        <v>20245</v>
      </c>
      <c r="I48" s="1"/>
      <c r="J48" s="11"/>
      <c r="K48" s="1"/>
      <c r="L48" s="11"/>
      <c r="M48" s="1"/>
      <c r="N48" s="11"/>
      <c r="O48" s="1"/>
      <c r="P48" s="11"/>
      <c r="Q48" s="1"/>
      <c r="R48" s="11"/>
      <c r="S48" s="1"/>
      <c r="T48" s="11"/>
      <c r="U48" s="1"/>
      <c r="V48" s="11"/>
      <c r="W48" s="1"/>
      <c r="X48" s="11"/>
      <c r="Y48" s="1"/>
      <c r="Z48" s="11"/>
      <c r="AA48" s="1"/>
      <c r="AB48" s="11"/>
    </row>
    <row r="49" spans="7:8" x14ac:dyDescent="0.25">
      <c r="G49" s="10" t="s">
        <v>234</v>
      </c>
      <c r="H49" s="9">
        <v>5579</v>
      </c>
    </row>
    <row r="50" spans="7:8" x14ac:dyDescent="0.25">
      <c r="G50" s="10" t="s">
        <v>235</v>
      </c>
      <c r="H50" s="9">
        <v>6535</v>
      </c>
    </row>
    <row r="51" spans="7:8" x14ac:dyDescent="0.25">
      <c r="G51" s="10" t="s">
        <v>236</v>
      </c>
      <c r="H51" s="9">
        <v>2313</v>
      </c>
    </row>
    <row r="52" spans="7:8" x14ac:dyDescent="0.25">
      <c r="G52" s="10" t="s">
        <v>237</v>
      </c>
      <c r="H52" s="9">
        <v>24942</v>
      </c>
    </row>
    <row r="53" spans="7:8" x14ac:dyDescent="0.25">
      <c r="G53" s="1" t="s">
        <v>28</v>
      </c>
      <c r="H53" s="11">
        <v>15000</v>
      </c>
    </row>
  </sheetData>
  <hyperlinks>
    <hyperlink ref="B2" r:id="rId1"/>
  </hyperlinks>
  <pageMargins left="0.7" right="0.7" top="0.75" bottom="0.75" header="0.3" footer="0.3"/>
  <pageSetup paperSize="9" orientation="portrait"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5"/>
  <sheetViews>
    <sheetView zoomScale="85" zoomScaleNormal="85" workbookViewId="0">
      <selection activeCell="B5" sqref="B5"/>
    </sheetView>
  </sheetViews>
  <sheetFormatPr defaultRowHeight="15" x14ac:dyDescent="0.25"/>
  <cols>
    <col min="1" max="1" width="26.28515625" style="10" customWidth="1"/>
    <col min="2" max="2" width="13.28515625" style="9" customWidth="1"/>
    <col min="3" max="3" width="26.28515625" style="10" customWidth="1"/>
    <col min="4" max="4" width="13.28515625" style="9" customWidth="1"/>
    <col min="5" max="5" width="26.28515625" style="10" customWidth="1"/>
    <col min="6" max="6" width="13.28515625" style="9" customWidth="1"/>
    <col min="7" max="7" width="26.28515625" style="10" customWidth="1"/>
    <col min="8" max="8" width="13.28515625" style="9" customWidth="1"/>
    <col min="9" max="9" width="26.28515625" style="10" customWidth="1"/>
    <col min="10" max="10" width="13.28515625" style="9" customWidth="1"/>
    <col min="11" max="11" width="26.28515625" style="10" customWidth="1"/>
    <col min="12" max="12" width="13.28515625" style="9" customWidth="1"/>
    <col min="13" max="13" width="26.28515625" style="10" customWidth="1"/>
    <col min="14" max="14" width="13.28515625" style="9" customWidth="1"/>
    <col min="15" max="15" width="26.28515625" style="10" customWidth="1"/>
    <col min="16" max="16" width="13.28515625" style="9" customWidth="1"/>
    <col min="17" max="17" width="26.28515625" style="10" customWidth="1"/>
    <col min="18" max="18" width="13.28515625" style="9" customWidth="1"/>
    <col min="19" max="19" width="26.28515625" style="10" customWidth="1"/>
    <col min="20" max="20" width="13.28515625" style="9" customWidth="1"/>
    <col min="21" max="21" width="26.28515625" style="10" customWidth="1"/>
    <col min="22" max="22" width="13.28515625" style="9" customWidth="1"/>
    <col min="23" max="23" width="26.28515625" style="10" customWidth="1"/>
    <col min="24" max="24" width="13.28515625" style="9" customWidth="1"/>
    <col min="25" max="25" width="26.28515625" style="10" customWidth="1"/>
    <col min="26" max="26" width="13.28515625" style="9" customWidth="1"/>
    <col min="27" max="16384" width="9.140625" style="12"/>
  </cols>
  <sheetData>
    <row r="1" spans="1:26" x14ac:dyDescent="0.25">
      <c r="A1" s="24" t="s">
        <v>1003</v>
      </c>
    </row>
    <row r="2" spans="1:26" x14ac:dyDescent="0.25">
      <c r="A2" s="10" t="s">
        <v>277</v>
      </c>
      <c r="B2" s="18" t="s">
        <v>278</v>
      </c>
    </row>
    <row r="3" spans="1:26" x14ac:dyDescent="0.25">
      <c r="A3" s="13" t="s">
        <v>8</v>
      </c>
      <c r="C3" s="13" t="s">
        <v>0</v>
      </c>
      <c r="E3" s="13" t="s">
        <v>3</v>
      </c>
      <c r="G3" s="13" t="s">
        <v>1</v>
      </c>
      <c r="I3" s="13" t="s">
        <v>25</v>
      </c>
      <c r="K3" s="13" t="s">
        <v>12</v>
      </c>
      <c r="M3" s="13" t="s">
        <v>13</v>
      </c>
      <c r="O3" s="13" t="s">
        <v>4</v>
      </c>
      <c r="Q3" s="13" t="s">
        <v>6</v>
      </c>
      <c r="S3" s="13" t="s">
        <v>179</v>
      </c>
      <c r="U3" s="13" t="s">
        <v>5</v>
      </c>
      <c r="W3" s="13" t="s">
        <v>188</v>
      </c>
      <c r="Y3" s="13" t="s">
        <v>23</v>
      </c>
    </row>
    <row r="4" spans="1:26" s="28" customFormat="1" x14ac:dyDescent="0.25">
      <c r="A4" s="26"/>
      <c r="B4" s="27"/>
      <c r="C4" s="26">
        <v>20</v>
      </c>
      <c r="D4" s="27"/>
      <c r="E4" s="26">
        <v>7</v>
      </c>
      <c r="F4" s="27"/>
      <c r="G4" s="26">
        <v>49</v>
      </c>
      <c r="H4" s="27"/>
      <c r="I4" s="26"/>
      <c r="J4" s="27"/>
      <c r="K4" s="26"/>
      <c r="L4" s="27"/>
      <c r="M4" s="26"/>
      <c r="N4" s="27"/>
      <c r="O4" s="26">
        <v>14</v>
      </c>
      <c r="P4" s="27"/>
      <c r="Q4" s="26"/>
      <c r="R4" s="27"/>
      <c r="S4" s="26"/>
      <c r="T4" s="27"/>
      <c r="U4" s="26"/>
      <c r="V4" s="27"/>
      <c r="W4" s="26"/>
      <c r="X4" s="27"/>
      <c r="Y4" s="26"/>
      <c r="Z4" s="27"/>
    </row>
    <row r="5" spans="1:26" s="17" customFormat="1" x14ac:dyDescent="0.25">
      <c r="A5" s="16" t="s">
        <v>2</v>
      </c>
      <c r="B5" s="15">
        <f>D5+F5+H5+L5+N5+P5+R5+T5+V5+X5+Z5+J5</f>
        <v>7364838</v>
      </c>
      <c r="C5" s="16" t="s">
        <v>2</v>
      </c>
      <c r="D5" s="15">
        <f>SUM(D7:D31)</f>
        <v>4241400</v>
      </c>
      <c r="E5" s="16" t="s">
        <v>2</v>
      </c>
      <c r="F5" s="15">
        <f>SUM(F7:F23)</f>
        <v>322916</v>
      </c>
      <c r="G5" s="16" t="s">
        <v>2</v>
      </c>
      <c r="H5" s="15">
        <f>SUM(H7:H69)</f>
        <v>616177</v>
      </c>
      <c r="I5" s="16" t="s">
        <v>2</v>
      </c>
      <c r="J5" s="15">
        <f>SUM(J7:J10)</f>
        <v>20000</v>
      </c>
      <c r="K5" s="16" t="s">
        <v>2</v>
      </c>
      <c r="L5" s="15">
        <f>SUM(L7:L48)</f>
        <v>1400000</v>
      </c>
      <c r="M5" s="16" t="s">
        <v>2</v>
      </c>
      <c r="N5" s="15">
        <f>SUM(N7:N48)</f>
        <v>200000</v>
      </c>
      <c r="O5" s="16" t="s">
        <v>2</v>
      </c>
      <c r="P5" s="15">
        <f>SUM(P7:P48)</f>
        <v>21345</v>
      </c>
      <c r="Q5" s="16" t="s">
        <v>2</v>
      </c>
      <c r="R5" s="15">
        <f>SUM(R7:R48)</f>
        <v>126000</v>
      </c>
      <c r="S5" s="16" t="s">
        <v>187</v>
      </c>
      <c r="T5" s="15">
        <f>SUM(T7:T48)</f>
        <v>367000</v>
      </c>
      <c r="U5" s="16" t="s">
        <v>2</v>
      </c>
      <c r="V5" s="15">
        <f>SUM(V7:V48)</f>
        <v>10000</v>
      </c>
      <c r="W5" s="16" t="s">
        <v>2</v>
      </c>
      <c r="X5" s="15">
        <f>SUM(X7:X48)</f>
        <v>20000</v>
      </c>
      <c r="Y5" s="16" t="s">
        <v>2</v>
      </c>
      <c r="Z5" s="15">
        <f>SUM(Z7:Z48)</f>
        <v>20000</v>
      </c>
    </row>
    <row r="7" spans="1:26" x14ac:dyDescent="0.25">
      <c r="A7" s="1"/>
      <c r="B7" s="11"/>
      <c r="C7" s="1" t="s">
        <v>21</v>
      </c>
      <c r="D7" s="8">
        <v>116375</v>
      </c>
      <c r="E7" t="s">
        <v>280</v>
      </c>
      <c r="F7" s="8">
        <v>63000</v>
      </c>
      <c r="G7" t="s">
        <v>281</v>
      </c>
      <c r="H7" s="8">
        <v>21925</v>
      </c>
      <c r="I7" s="1" t="s">
        <v>181</v>
      </c>
      <c r="J7" s="11">
        <v>20000</v>
      </c>
      <c r="K7" s="1" t="s">
        <v>34</v>
      </c>
      <c r="L7" s="11">
        <v>1400000</v>
      </c>
      <c r="M7" t="s">
        <v>48</v>
      </c>
      <c r="N7" s="8">
        <v>98700</v>
      </c>
      <c r="O7" t="s">
        <v>321</v>
      </c>
      <c r="P7" s="8">
        <v>450</v>
      </c>
      <c r="Q7" s="1" t="s">
        <v>43</v>
      </c>
      <c r="R7" s="8">
        <v>40000</v>
      </c>
      <c r="S7" s="1" t="s">
        <v>435</v>
      </c>
      <c r="T7" s="8">
        <v>32500</v>
      </c>
      <c r="U7" t="s">
        <v>338</v>
      </c>
      <c r="V7" s="11">
        <v>10000</v>
      </c>
      <c r="W7" t="s">
        <v>339</v>
      </c>
      <c r="X7" s="8">
        <v>10000</v>
      </c>
      <c r="Y7" t="s">
        <v>333</v>
      </c>
      <c r="Z7" s="8">
        <v>4000</v>
      </c>
    </row>
    <row r="8" spans="1:26" x14ac:dyDescent="0.25">
      <c r="A8" s="1"/>
      <c r="B8" s="11"/>
      <c r="C8" s="1" t="s">
        <v>27</v>
      </c>
      <c r="D8" s="8">
        <v>60250</v>
      </c>
      <c r="E8" t="s">
        <v>32</v>
      </c>
      <c r="F8" s="8">
        <v>33991</v>
      </c>
      <c r="G8" t="s">
        <v>282</v>
      </c>
      <c r="H8" s="8">
        <v>1960</v>
      </c>
      <c r="I8" s="1"/>
      <c r="J8" s="11"/>
      <c r="M8" t="s">
        <v>49</v>
      </c>
      <c r="N8" s="8">
        <v>28950</v>
      </c>
      <c r="O8" t="s">
        <v>322</v>
      </c>
      <c r="P8" s="8">
        <v>1900</v>
      </c>
      <c r="Q8" s="1" t="s">
        <v>54</v>
      </c>
      <c r="R8" s="8">
        <v>40000</v>
      </c>
      <c r="S8" s="1" t="s">
        <v>190</v>
      </c>
      <c r="T8" s="8">
        <v>334500</v>
      </c>
      <c r="U8" s="1"/>
      <c r="V8" s="11"/>
      <c r="W8" t="s">
        <v>340</v>
      </c>
      <c r="X8" s="8">
        <v>5000</v>
      </c>
      <c r="Y8" t="s">
        <v>334</v>
      </c>
      <c r="Z8" s="8">
        <v>4000</v>
      </c>
    </row>
    <row r="9" spans="1:26" x14ac:dyDescent="0.25">
      <c r="A9" s="1"/>
      <c r="B9" s="11"/>
      <c r="C9" s="1" t="s">
        <v>30</v>
      </c>
      <c r="D9" s="8">
        <v>107750</v>
      </c>
      <c r="E9" t="s">
        <v>42</v>
      </c>
      <c r="F9" s="8">
        <v>21500</v>
      </c>
      <c r="G9" t="s">
        <v>195</v>
      </c>
      <c r="H9" s="8">
        <v>4420</v>
      </c>
      <c r="I9" s="1"/>
      <c r="J9" s="11"/>
      <c r="K9" s="1"/>
      <c r="L9" s="11"/>
      <c r="M9" t="s">
        <v>342</v>
      </c>
      <c r="N9" s="8">
        <v>53746</v>
      </c>
      <c r="O9" t="s">
        <v>323</v>
      </c>
      <c r="P9" s="8">
        <v>1861</v>
      </c>
      <c r="Q9" s="1" t="s">
        <v>78</v>
      </c>
      <c r="R9" s="8">
        <v>28000</v>
      </c>
      <c r="S9" s="1"/>
      <c r="T9" s="11"/>
      <c r="U9" s="1"/>
      <c r="V9" s="11"/>
      <c r="W9" t="s">
        <v>341</v>
      </c>
      <c r="X9" s="8">
        <v>3000</v>
      </c>
      <c r="Y9" t="s">
        <v>335</v>
      </c>
      <c r="Z9" s="8">
        <v>4000</v>
      </c>
    </row>
    <row r="10" spans="1:26" x14ac:dyDescent="0.25">
      <c r="A10" s="1"/>
      <c r="B10" s="11"/>
      <c r="C10" s="1" t="s">
        <v>435</v>
      </c>
      <c r="D10" s="19">
        <v>300000</v>
      </c>
      <c r="E10" t="s">
        <v>46</v>
      </c>
      <c r="F10" s="8">
        <v>51250</v>
      </c>
      <c r="G10" t="s">
        <v>283</v>
      </c>
      <c r="H10" s="8">
        <v>34716</v>
      </c>
      <c r="I10" s="1"/>
      <c r="J10" s="11"/>
      <c r="K10" s="1"/>
      <c r="L10" s="11"/>
      <c r="M10" t="s">
        <v>343</v>
      </c>
      <c r="N10" s="8">
        <v>9804</v>
      </c>
      <c r="O10" t="s">
        <v>117</v>
      </c>
      <c r="P10" s="8">
        <v>2000</v>
      </c>
      <c r="Q10" s="1" t="s">
        <v>89</v>
      </c>
      <c r="R10" s="8">
        <v>18000</v>
      </c>
      <c r="S10" s="1"/>
      <c r="T10" s="11"/>
      <c r="U10" s="1"/>
      <c r="V10" s="11"/>
      <c r="W10" t="s">
        <v>289</v>
      </c>
      <c r="X10" s="8">
        <v>2000</v>
      </c>
      <c r="Y10" t="s">
        <v>336</v>
      </c>
      <c r="Z10" s="8">
        <v>4000</v>
      </c>
    </row>
    <row r="11" spans="1:26" x14ac:dyDescent="0.25">
      <c r="A11" s="1"/>
      <c r="B11" s="11"/>
      <c r="C11" s="1" t="s">
        <v>43</v>
      </c>
      <c r="D11" s="8">
        <v>155625</v>
      </c>
      <c r="E11" t="s">
        <v>73</v>
      </c>
      <c r="F11" s="8">
        <v>61000</v>
      </c>
      <c r="G11" t="s">
        <v>284</v>
      </c>
      <c r="H11" s="8">
        <v>29946</v>
      </c>
      <c r="I11" s="1"/>
      <c r="J11" s="11"/>
      <c r="K11" s="1"/>
      <c r="L11" s="11"/>
      <c r="M11" t="s">
        <v>344</v>
      </c>
      <c r="N11" s="8">
        <v>8800</v>
      </c>
      <c r="O11" t="s">
        <v>324</v>
      </c>
      <c r="P11" s="8">
        <v>2000</v>
      </c>
      <c r="Q11" s="1"/>
      <c r="R11" s="11"/>
      <c r="S11" s="1"/>
      <c r="T11" s="11"/>
      <c r="U11" s="1"/>
      <c r="V11" s="11"/>
      <c r="W11" s="1"/>
      <c r="X11" s="11"/>
      <c r="Y11" t="s">
        <v>337</v>
      </c>
      <c r="Z11" s="8">
        <v>4000</v>
      </c>
    </row>
    <row r="12" spans="1:26" x14ac:dyDescent="0.25">
      <c r="A12" s="1"/>
      <c r="B12" s="11"/>
      <c r="C12" s="1" t="s">
        <v>45</v>
      </c>
      <c r="D12" s="19">
        <v>590000</v>
      </c>
      <c r="E12" t="s">
        <v>91</v>
      </c>
      <c r="F12" s="8">
        <v>66500</v>
      </c>
      <c r="G12" t="s">
        <v>285</v>
      </c>
      <c r="H12" s="8">
        <v>16237</v>
      </c>
      <c r="I12" s="1"/>
      <c r="J12" s="11"/>
      <c r="K12" s="1"/>
      <c r="L12" s="11"/>
      <c r="M12" s="1"/>
      <c r="N12" s="11"/>
      <c r="O12" t="s">
        <v>325</v>
      </c>
      <c r="P12" s="8">
        <v>895</v>
      </c>
      <c r="Q12" s="1"/>
      <c r="R12" s="11"/>
      <c r="S12" s="1"/>
      <c r="T12" s="11"/>
      <c r="U12" s="1"/>
      <c r="V12" s="11"/>
      <c r="W12" s="1"/>
      <c r="X12" s="11"/>
      <c r="Y12" s="1"/>
      <c r="Z12" s="11"/>
    </row>
    <row r="13" spans="1:26" x14ac:dyDescent="0.25">
      <c r="A13" s="1"/>
      <c r="B13" s="11"/>
      <c r="C13" s="1" t="s">
        <v>47</v>
      </c>
      <c r="D13" s="8">
        <v>35000</v>
      </c>
      <c r="E13" t="s">
        <v>98</v>
      </c>
      <c r="F13" s="8">
        <v>25675</v>
      </c>
      <c r="G13" t="s">
        <v>286</v>
      </c>
      <c r="H13" s="8">
        <v>29278</v>
      </c>
      <c r="I13" s="1"/>
      <c r="J13" s="11"/>
      <c r="K13" s="1"/>
      <c r="L13" s="11"/>
      <c r="M13" s="1"/>
      <c r="N13" s="11"/>
      <c r="O13" t="s">
        <v>326</v>
      </c>
      <c r="P13" s="8">
        <v>2000</v>
      </c>
      <c r="Q13" s="1"/>
      <c r="R13" s="11"/>
      <c r="S13" s="1"/>
      <c r="T13" s="11"/>
      <c r="U13" s="1"/>
      <c r="V13" s="11"/>
      <c r="W13" s="1"/>
      <c r="X13" s="11"/>
      <c r="Y13" s="1"/>
      <c r="Z13" s="11"/>
    </row>
    <row r="14" spans="1:26" x14ac:dyDescent="0.25">
      <c r="A14" s="1"/>
      <c r="B14" s="11"/>
      <c r="C14" s="1" t="s">
        <v>48</v>
      </c>
      <c r="D14" s="8">
        <v>279500</v>
      </c>
      <c r="E14" s="1"/>
      <c r="F14" s="11"/>
      <c r="G14" t="s">
        <v>259</v>
      </c>
      <c r="H14" s="8">
        <v>4000</v>
      </c>
      <c r="I14" s="1"/>
      <c r="J14" s="11"/>
      <c r="K14" s="1"/>
      <c r="L14" s="11"/>
      <c r="M14" s="1"/>
      <c r="N14" s="11"/>
      <c r="O14" t="s">
        <v>327</v>
      </c>
      <c r="P14" s="8">
        <v>2000</v>
      </c>
      <c r="Q14" s="1"/>
      <c r="R14" s="11"/>
      <c r="S14" s="1"/>
      <c r="T14" s="11"/>
      <c r="U14" s="1"/>
      <c r="V14" s="11"/>
      <c r="W14" s="1"/>
      <c r="X14" s="11"/>
      <c r="Y14" s="1"/>
      <c r="Z14" s="11"/>
    </row>
    <row r="15" spans="1:26" x14ac:dyDescent="0.25">
      <c r="A15" s="1"/>
      <c r="B15" s="11"/>
      <c r="C15" s="1" t="s">
        <v>54</v>
      </c>
      <c r="D15" s="8">
        <v>173625</v>
      </c>
      <c r="E15" s="1"/>
      <c r="F15" s="11"/>
      <c r="G15" t="s">
        <v>287</v>
      </c>
      <c r="H15" s="8">
        <v>5827</v>
      </c>
      <c r="I15" s="1"/>
      <c r="J15" s="11"/>
      <c r="K15" s="1"/>
      <c r="L15" s="11"/>
      <c r="M15" s="1"/>
      <c r="N15" s="11"/>
      <c r="O15" t="s">
        <v>328</v>
      </c>
      <c r="P15" s="8">
        <v>1757</v>
      </c>
      <c r="Q15" s="1"/>
      <c r="R15" s="11"/>
      <c r="S15" s="1"/>
      <c r="T15" s="11"/>
      <c r="U15" s="1"/>
      <c r="V15" s="11"/>
      <c r="W15" s="1"/>
      <c r="X15" s="11"/>
      <c r="Y15" s="1"/>
      <c r="Z15" s="11"/>
    </row>
    <row r="16" spans="1:26" x14ac:dyDescent="0.25">
      <c r="A16" s="1"/>
      <c r="B16" s="11"/>
      <c r="C16" s="1" t="s">
        <v>67</v>
      </c>
      <c r="D16" s="8">
        <v>172000</v>
      </c>
      <c r="E16" s="1"/>
      <c r="F16" s="11"/>
      <c r="G16" t="s">
        <v>288</v>
      </c>
      <c r="H16" s="8">
        <v>5000</v>
      </c>
      <c r="I16" s="1"/>
      <c r="J16" s="11"/>
      <c r="K16" s="1"/>
      <c r="L16" s="11"/>
      <c r="M16" s="1"/>
      <c r="N16" s="11"/>
      <c r="O16" t="s">
        <v>329</v>
      </c>
      <c r="P16" s="8">
        <v>1499</v>
      </c>
      <c r="Q16" s="1"/>
      <c r="R16" s="11"/>
      <c r="S16" s="1"/>
      <c r="T16" s="11"/>
      <c r="U16" s="1"/>
      <c r="V16" s="11"/>
      <c r="W16" s="1"/>
      <c r="X16" s="11"/>
      <c r="Y16" s="1"/>
      <c r="Z16" s="11"/>
    </row>
    <row r="17" spans="1:26" x14ac:dyDescent="0.25">
      <c r="A17" s="1"/>
      <c r="B17" s="11"/>
      <c r="C17" s="1" t="s">
        <v>78</v>
      </c>
      <c r="D17" s="8">
        <v>214200</v>
      </c>
      <c r="E17" s="1"/>
      <c r="F17" s="11"/>
      <c r="G17" t="s">
        <v>289</v>
      </c>
      <c r="H17" s="8">
        <v>10065</v>
      </c>
      <c r="I17" s="1"/>
      <c r="J17" s="11"/>
      <c r="K17" s="1"/>
      <c r="L17" s="11"/>
      <c r="M17" s="1"/>
      <c r="N17" s="11"/>
      <c r="O17" t="s">
        <v>330</v>
      </c>
      <c r="P17" s="8">
        <v>1922</v>
      </c>
      <c r="Q17" s="1"/>
      <c r="R17" s="11"/>
      <c r="S17" s="1"/>
      <c r="T17" s="11"/>
      <c r="U17" s="1"/>
      <c r="V17" s="11"/>
      <c r="W17" s="1"/>
      <c r="X17" s="11"/>
      <c r="Y17" s="1"/>
      <c r="Z17" s="11"/>
    </row>
    <row r="18" spans="1:26" x14ac:dyDescent="0.25">
      <c r="A18" s="1"/>
      <c r="B18" s="11"/>
      <c r="C18" s="1" t="s">
        <v>89</v>
      </c>
      <c r="D18" s="8">
        <v>131250</v>
      </c>
      <c r="E18" s="1"/>
      <c r="F18" s="11"/>
      <c r="G18" t="s">
        <v>290</v>
      </c>
      <c r="H18" s="8">
        <v>3300</v>
      </c>
      <c r="I18" s="1"/>
      <c r="J18" s="11"/>
      <c r="K18" s="1"/>
      <c r="L18" s="11"/>
      <c r="M18" s="1"/>
      <c r="N18" s="11"/>
      <c r="O18" t="s">
        <v>331</v>
      </c>
      <c r="P18" s="8">
        <v>2000</v>
      </c>
      <c r="Q18" s="1"/>
      <c r="R18" s="11"/>
      <c r="S18" s="1"/>
      <c r="T18" s="11"/>
      <c r="U18" s="1"/>
      <c r="V18" s="11"/>
      <c r="W18" s="1"/>
      <c r="X18" s="11"/>
      <c r="Y18" s="1"/>
      <c r="Z18" s="11"/>
    </row>
    <row r="19" spans="1:26" x14ac:dyDescent="0.25">
      <c r="A19" s="1"/>
      <c r="B19" s="11"/>
      <c r="C19" s="1" t="s">
        <v>92</v>
      </c>
      <c r="D19" s="8">
        <v>271750</v>
      </c>
      <c r="E19" s="1"/>
      <c r="F19" s="11"/>
      <c r="G19" t="s">
        <v>291</v>
      </c>
      <c r="H19" s="8">
        <v>14970</v>
      </c>
      <c r="I19" s="1"/>
      <c r="J19" s="11"/>
      <c r="K19" s="1"/>
      <c r="L19" s="11"/>
      <c r="M19" s="1"/>
      <c r="N19" s="11"/>
      <c r="O19" t="s">
        <v>332</v>
      </c>
      <c r="P19" s="8">
        <v>194</v>
      </c>
      <c r="Q19" s="1"/>
      <c r="R19" s="11"/>
      <c r="S19" s="1"/>
      <c r="T19" s="11"/>
      <c r="U19" s="1"/>
      <c r="V19" s="11"/>
      <c r="W19" s="1"/>
      <c r="X19" s="11"/>
      <c r="Y19" s="1"/>
      <c r="Z19" s="11"/>
    </row>
    <row r="20" spans="1:26" x14ac:dyDescent="0.25">
      <c r="A20" s="1"/>
      <c r="B20" s="11"/>
      <c r="C20" s="1" t="s">
        <v>104</v>
      </c>
      <c r="D20" s="8">
        <v>685500</v>
      </c>
      <c r="E20" s="1"/>
      <c r="F20" s="11"/>
      <c r="G20" t="s">
        <v>124</v>
      </c>
      <c r="H20" s="8">
        <v>7365</v>
      </c>
      <c r="I20" s="1"/>
      <c r="J20" s="11"/>
      <c r="K20" s="1"/>
      <c r="L20" s="11"/>
      <c r="M20" s="1"/>
      <c r="N20" s="11"/>
      <c r="O20" t="s">
        <v>315</v>
      </c>
      <c r="P20" s="8">
        <v>867</v>
      </c>
      <c r="Q20" s="1"/>
      <c r="R20" s="11"/>
      <c r="S20" s="1"/>
      <c r="T20" s="11"/>
      <c r="U20" s="1"/>
      <c r="V20" s="11"/>
      <c r="W20" s="1"/>
      <c r="X20" s="11"/>
      <c r="Y20" s="1"/>
      <c r="Z20" s="11"/>
    </row>
    <row r="21" spans="1:26" x14ac:dyDescent="0.25">
      <c r="A21" s="1"/>
      <c r="B21" s="11"/>
      <c r="C21" s="1" t="s">
        <v>107</v>
      </c>
      <c r="D21" s="8">
        <v>369500</v>
      </c>
      <c r="E21" s="1"/>
      <c r="F21" s="11"/>
      <c r="G21" t="s">
        <v>292</v>
      </c>
      <c r="H21" s="8">
        <v>6500</v>
      </c>
      <c r="I21" s="1"/>
      <c r="J21" s="11"/>
      <c r="K21" s="1"/>
      <c r="L21" s="11"/>
      <c r="M21" s="1"/>
      <c r="N21" s="11"/>
      <c r="O21" s="1"/>
      <c r="P21" s="11"/>
      <c r="Q21" s="1"/>
      <c r="R21" s="11"/>
      <c r="S21" s="1"/>
      <c r="T21" s="11"/>
      <c r="U21" s="1"/>
      <c r="V21" s="11"/>
      <c r="W21" s="1"/>
      <c r="X21" s="11"/>
      <c r="Y21" s="1"/>
      <c r="Z21" s="11"/>
    </row>
    <row r="22" spans="1:26" x14ac:dyDescent="0.25">
      <c r="A22" s="1"/>
      <c r="B22" s="11"/>
      <c r="C22" s="1" t="s">
        <v>108</v>
      </c>
      <c r="D22" s="8">
        <v>65875</v>
      </c>
      <c r="E22" s="1"/>
      <c r="F22" s="11"/>
      <c r="G22" t="s">
        <v>293</v>
      </c>
      <c r="H22" s="8">
        <v>9760</v>
      </c>
      <c r="I22" s="1"/>
      <c r="J22" s="11"/>
      <c r="K22" s="1"/>
      <c r="L22" s="11"/>
      <c r="M22" s="1"/>
      <c r="N22" s="11"/>
      <c r="O22" s="1"/>
      <c r="P22" s="11"/>
      <c r="Q22" s="1"/>
      <c r="R22" s="11"/>
      <c r="S22" s="1"/>
      <c r="T22" s="11"/>
      <c r="U22" s="1"/>
      <c r="V22" s="11"/>
      <c r="W22" s="1"/>
      <c r="X22" s="11"/>
      <c r="Y22" s="1"/>
      <c r="Z22" s="11"/>
    </row>
    <row r="23" spans="1:26" x14ac:dyDescent="0.25">
      <c r="A23" s="1"/>
      <c r="B23" s="11"/>
      <c r="C23" s="1" t="s">
        <v>49</v>
      </c>
      <c r="D23" s="8">
        <v>132750</v>
      </c>
      <c r="E23" s="1"/>
      <c r="F23" s="11"/>
      <c r="G23" t="s">
        <v>294</v>
      </c>
      <c r="H23" s="8">
        <v>12180</v>
      </c>
      <c r="I23" s="1"/>
      <c r="J23" s="11"/>
      <c r="K23" s="1"/>
      <c r="L23" s="11"/>
      <c r="M23" s="1"/>
      <c r="N23" s="11"/>
      <c r="O23" s="1"/>
      <c r="P23" s="11"/>
      <c r="Q23" s="1"/>
      <c r="R23" s="11"/>
      <c r="S23" s="1"/>
      <c r="T23" s="11"/>
      <c r="U23" s="1"/>
      <c r="V23" s="11"/>
      <c r="W23" s="1"/>
      <c r="X23" s="11"/>
      <c r="Y23" s="1"/>
      <c r="Z23" s="11"/>
    </row>
    <row r="24" spans="1:26" x14ac:dyDescent="0.25">
      <c r="A24" s="1"/>
      <c r="B24" s="11"/>
      <c r="C24" s="1" t="s">
        <v>50</v>
      </c>
      <c r="D24" s="8">
        <v>206500</v>
      </c>
      <c r="E24" s="1"/>
      <c r="F24" s="11"/>
      <c r="G24" t="s">
        <v>295</v>
      </c>
      <c r="H24" s="8">
        <v>12840</v>
      </c>
      <c r="I24" s="1"/>
      <c r="J24" s="11"/>
      <c r="K24" s="1"/>
      <c r="L24" s="11"/>
      <c r="M24" s="1"/>
      <c r="N24" s="11"/>
      <c r="O24" s="1"/>
      <c r="P24" s="11"/>
      <c r="Q24" s="1"/>
      <c r="R24" s="11"/>
      <c r="S24" s="1"/>
      <c r="T24" s="11"/>
      <c r="U24" s="1"/>
      <c r="V24" s="11"/>
      <c r="W24" s="1"/>
      <c r="X24" s="11"/>
      <c r="Y24" s="1"/>
      <c r="Z24" s="11"/>
    </row>
    <row r="25" spans="1:26" x14ac:dyDescent="0.25">
      <c r="A25" s="1"/>
      <c r="B25" s="11"/>
      <c r="C25" s="1" t="s">
        <v>191</v>
      </c>
      <c r="D25" s="8">
        <v>47450</v>
      </c>
      <c r="E25" s="1"/>
      <c r="F25" s="11"/>
      <c r="G25" t="s">
        <v>296</v>
      </c>
      <c r="H25" s="8">
        <v>5000</v>
      </c>
      <c r="I25" s="1"/>
      <c r="J25" s="11"/>
      <c r="K25" s="1"/>
      <c r="L25" s="11"/>
      <c r="M25" s="1"/>
      <c r="N25" s="11"/>
      <c r="O25" s="1"/>
      <c r="P25" s="11"/>
      <c r="Q25" s="1"/>
      <c r="R25" s="11"/>
      <c r="S25" s="1"/>
      <c r="T25" s="11"/>
      <c r="U25" s="1"/>
      <c r="V25" s="11"/>
      <c r="W25" s="1"/>
      <c r="X25" s="11"/>
      <c r="Y25" s="1"/>
      <c r="Z25" s="11"/>
    </row>
    <row r="26" spans="1:26" x14ac:dyDescent="0.25">
      <c r="A26" s="1"/>
      <c r="B26" s="11"/>
      <c r="C26" s="10" t="s">
        <v>279</v>
      </c>
      <c r="D26" s="8">
        <v>126500</v>
      </c>
      <c r="E26" s="1"/>
      <c r="F26" s="11"/>
      <c r="G26" t="s">
        <v>297</v>
      </c>
      <c r="H26" s="8">
        <v>2730</v>
      </c>
      <c r="I26" s="1"/>
      <c r="J26" s="11"/>
      <c r="K26" s="1"/>
      <c r="L26" s="11"/>
      <c r="M26" s="1"/>
      <c r="N26" s="11"/>
      <c r="O26" s="1"/>
      <c r="P26" s="11"/>
      <c r="Q26" s="1"/>
      <c r="R26" s="11"/>
      <c r="S26" s="1"/>
      <c r="T26" s="11"/>
      <c r="U26" s="1"/>
      <c r="V26" s="11"/>
      <c r="W26" s="1"/>
      <c r="X26" s="11"/>
      <c r="Y26" s="1"/>
      <c r="Z26" s="11"/>
    </row>
    <row r="27" spans="1:26" x14ac:dyDescent="0.25">
      <c r="G27" t="s">
        <v>298</v>
      </c>
      <c r="H27" s="8">
        <v>5152</v>
      </c>
    </row>
    <row r="28" spans="1:26" x14ac:dyDescent="0.25">
      <c r="G28" t="s">
        <v>299</v>
      </c>
      <c r="H28" s="8">
        <v>25415</v>
      </c>
    </row>
    <row r="29" spans="1:26" x14ac:dyDescent="0.25">
      <c r="A29" s="1"/>
      <c r="B29" s="11"/>
      <c r="C29" s="1"/>
      <c r="D29" s="11"/>
      <c r="E29" s="1"/>
      <c r="F29" s="11"/>
      <c r="G29" t="s">
        <v>300</v>
      </c>
      <c r="H29" s="8">
        <v>24937</v>
      </c>
      <c r="I29" s="1"/>
      <c r="J29" s="11"/>
      <c r="K29" s="1"/>
      <c r="L29" s="11"/>
      <c r="M29" s="1"/>
      <c r="N29" s="11"/>
      <c r="O29" s="1"/>
      <c r="P29" s="11"/>
      <c r="Q29" s="1"/>
      <c r="R29" s="11"/>
      <c r="S29" s="1"/>
      <c r="T29" s="11"/>
      <c r="U29" s="1"/>
      <c r="V29" s="11"/>
      <c r="W29" s="1"/>
      <c r="X29" s="11"/>
      <c r="Y29" s="1"/>
      <c r="Z29" s="11"/>
    </row>
    <row r="30" spans="1:26" x14ac:dyDescent="0.25">
      <c r="A30" s="1"/>
      <c r="B30" s="11"/>
      <c r="C30" s="1"/>
      <c r="D30" s="11"/>
      <c r="E30" s="1"/>
      <c r="F30" s="11"/>
      <c r="G30" t="s">
        <v>301</v>
      </c>
      <c r="H30" s="8">
        <v>5000</v>
      </c>
      <c r="I30" s="1"/>
      <c r="J30" s="11"/>
      <c r="K30" s="1"/>
      <c r="L30" s="11"/>
      <c r="M30" s="1"/>
      <c r="N30" s="11"/>
      <c r="O30" s="1"/>
      <c r="P30" s="11"/>
      <c r="Q30" s="1"/>
      <c r="R30" s="11"/>
      <c r="S30" s="1"/>
      <c r="T30" s="11"/>
      <c r="U30" s="1"/>
      <c r="V30" s="11"/>
      <c r="W30" s="1"/>
      <c r="X30" s="11"/>
      <c r="Y30" s="1"/>
      <c r="Z30" s="11"/>
    </row>
    <row r="31" spans="1:26" x14ac:dyDescent="0.25">
      <c r="A31" s="1"/>
      <c r="B31" s="11"/>
      <c r="C31" s="1"/>
      <c r="D31" s="11"/>
      <c r="E31" s="1"/>
      <c r="F31" s="11"/>
      <c r="G31" t="s">
        <v>302</v>
      </c>
      <c r="H31" s="8">
        <v>4500</v>
      </c>
      <c r="I31" s="1"/>
      <c r="J31" s="11"/>
      <c r="K31" s="1"/>
      <c r="L31" s="11"/>
      <c r="M31" s="1"/>
      <c r="N31" s="11"/>
      <c r="O31" s="1"/>
      <c r="P31" s="11"/>
      <c r="Q31" s="1"/>
      <c r="R31" s="11"/>
      <c r="S31" s="1"/>
      <c r="T31" s="11"/>
      <c r="U31" s="1"/>
      <c r="V31" s="11"/>
      <c r="W31" s="1"/>
      <c r="X31" s="11"/>
      <c r="Y31" s="1"/>
      <c r="Z31" s="11"/>
    </row>
    <row r="32" spans="1:26" x14ac:dyDescent="0.25">
      <c r="A32" s="1"/>
      <c r="B32" s="11"/>
      <c r="C32" s="1"/>
      <c r="D32" s="11"/>
      <c r="E32" s="1"/>
      <c r="F32" s="11"/>
      <c r="G32" t="s">
        <v>303</v>
      </c>
      <c r="H32" s="8">
        <v>14420</v>
      </c>
      <c r="I32" s="1"/>
      <c r="J32" s="11"/>
      <c r="K32" s="1"/>
      <c r="L32" s="11"/>
      <c r="M32" s="1"/>
      <c r="N32" s="11"/>
      <c r="O32" s="1"/>
      <c r="P32" s="11"/>
      <c r="Q32" s="1"/>
      <c r="R32" s="11"/>
      <c r="S32" s="1"/>
      <c r="T32" s="11"/>
      <c r="U32" s="1"/>
      <c r="V32" s="11"/>
      <c r="W32" s="1"/>
      <c r="X32" s="11"/>
      <c r="Y32" s="1"/>
      <c r="Z32" s="11"/>
    </row>
    <row r="33" spans="1:26" x14ac:dyDescent="0.25">
      <c r="A33" s="1"/>
      <c r="B33" s="11"/>
      <c r="C33" s="1"/>
      <c r="D33" s="11"/>
      <c r="E33" s="1"/>
      <c r="F33" s="11"/>
      <c r="G33" t="s">
        <v>304</v>
      </c>
      <c r="H33" s="8">
        <v>10840</v>
      </c>
      <c r="I33" s="1"/>
      <c r="J33" s="11"/>
      <c r="K33" s="1"/>
      <c r="L33" s="11"/>
      <c r="M33" s="1"/>
      <c r="N33" s="11"/>
      <c r="O33" s="1"/>
      <c r="P33" s="11"/>
      <c r="Q33" s="1"/>
      <c r="R33" s="11"/>
      <c r="S33" s="1"/>
      <c r="T33" s="11"/>
      <c r="U33" s="1"/>
      <c r="V33" s="11"/>
      <c r="W33" s="1"/>
      <c r="X33" s="11"/>
      <c r="Y33" s="1"/>
      <c r="Z33" s="11"/>
    </row>
    <row r="34" spans="1:26" x14ac:dyDescent="0.25">
      <c r="A34" s="1"/>
      <c r="B34" s="11"/>
      <c r="C34" s="1"/>
      <c r="D34" s="11"/>
      <c r="E34" s="1"/>
      <c r="F34" s="11"/>
      <c r="G34" t="s">
        <v>159</v>
      </c>
      <c r="H34" s="8">
        <v>8850</v>
      </c>
      <c r="I34" s="1"/>
      <c r="J34" s="11"/>
      <c r="K34" s="1"/>
      <c r="L34" s="11"/>
      <c r="M34" s="1"/>
      <c r="N34" s="11"/>
      <c r="O34" s="1"/>
      <c r="P34" s="11"/>
      <c r="Q34" s="1"/>
      <c r="R34" s="11"/>
      <c r="S34" s="1"/>
      <c r="T34" s="11"/>
      <c r="U34" s="1"/>
      <c r="V34" s="11"/>
      <c r="W34" s="1"/>
      <c r="X34" s="11"/>
      <c r="Y34" s="1"/>
      <c r="Z34" s="11"/>
    </row>
    <row r="35" spans="1:26" x14ac:dyDescent="0.25">
      <c r="A35" s="1"/>
      <c r="B35" s="11"/>
      <c r="C35" s="1"/>
      <c r="D35" s="11"/>
      <c r="E35" s="1"/>
      <c r="F35" s="11"/>
      <c r="G35" t="s">
        <v>305</v>
      </c>
      <c r="H35" s="8">
        <v>12000</v>
      </c>
      <c r="I35" s="1"/>
      <c r="J35" s="11"/>
      <c r="K35" s="1"/>
      <c r="L35" s="11"/>
      <c r="M35" s="1"/>
      <c r="N35" s="11"/>
      <c r="O35" s="1"/>
      <c r="P35" s="11"/>
      <c r="Q35" s="1"/>
      <c r="R35" s="11"/>
      <c r="S35" s="1"/>
      <c r="T35" s="11"/>
      <c r="U35" s="1"/>
      <c r="V35" s="11"/>
      <c r="W35" s="1"/>
      <c r="X35" s="11"/>
      <c r="Y35" s="1"/>
      <c r="Z35" s="11"/>
    </row>
    <row r="36" spans="1:26" x14ac:dyDescent="0.25">
      <c r="A36" s="1"/>
      <c r="B36" s="11"/>
      <c r="C36" s="1"/>
      <c r="D36" s="11"/>
      <c r="E36" s="1"/>
      <c r="F36" s="11"/>
      <c r="G36" t="s">
        <v>306</v>
      </c>
      <c r="H36" s="8">
        <v>9000</v>
      </c>
      <c r="I36" s="1"/>
      <c r="J36" s="11"/>
      <c r="K36" s="1"/>
      <c r="L36" s="11"/>
      <c r="M36" s="1"/>
      <c r="N36" s="11"/>
      <c r="O36" s="1"/>
      <c r="P36" s="11"/>
      <c r="Q36" s="1"/>
      <c r="R36" s="11"/>
      <c r="S36" s="1"/>
      <c r="T36" s="11"/>
      <c r="U36" s="1"/>
      <c r="V36" s="11"/>
      <c r="W36" s="1"/>
      <c r="X36" s="11"/>
      <c r="Y36" s="1"/>
      <c r="Z36" s="11"/>
    </row>
    <row r="37" spans="1:26" x14ac:dyDescent="0.25">
      <c r="A37" s="1"/>
      <c r="B37" s="11"/>
      <c r="C37" s="1"/>
      <c r="D37" s="11"/>
      <c r="E37" s="1"/>
      <c r="F37" s="11"/>
      <c r="G37" t="s">
        <v>307</v>
      </c>
      <c r="H37" s="8">
        <v>20000</v>
      </c>
      <c r="I37" s="1"/>
      <c r="J37" s="11"/>
      <c r="K37" s="1"/>
      <c r="L37" s="11"/>
      <c r="M37" s="1"/>
      <c r="N37" s="11"/>
      <c r="O37" s="1"/>
      <c r="P37" s="11"/>
      <c r="Q37" s="1"/>
      <c r="R37" s="11"/>
      <c r="S37" s="1"/>
      <c r="T37" s="11"/>
      <c r="U37" s="1"/>
      <c r="V37" s="11"/>
      <c r="W37" s="1"/>
      <c r="X37" s="11"/>
      <c r="Y37" s="1"/>
      <c r="Z37" s="11"/>
    </row>
    <row r="38" spans="1:26" x14ac:dyDescent="0.25">
      <c r="A38" s="1"/>
      <c r="B38" s="11"/>
      <c r="C38" s="1"/>
      <c r="D38" s="11"/>
      <c r="E38" s="1"/>
      <c r="F38" s="11"/>
      <c r="G38" t="s">
        <v>136</v>
      </c>
      <c r="H38" s="8">
        <v>13319</v>
      </c>
      <c r="I38" s="1"/>
      <c r="J38" s="11"/>
      <c r="K38" s="1"/>
      <c r="L38" s="11"/>
      <c r="M38" s="1"/>
      <c r="N38" s="11"/>
      <c r="O38" s="1"/>
      <c r="P38" s="11"/>
      <c r="Q38" s="1"/>
      <c r="R38" s="11"/>
      <c r="S38" s="1"/>
      <c r="T38" s="11"/>
      <c r="U38" s="1"/>
      <c r="V38" s="11"/>
      <c r="W38" s="1"/>
      <c r="X38" s="11"/>
      <c r="Y38" s="1"/>
      <c r="Z38" s="11"/>
    </row>
    <row r="39" spans="1:26" x14ac:dyDescent="0.25">
      <c r="A39" s="1"/>
      <c r="B39" s="11"/>
      <c r="C39" s="1"/>
      <c r="D39" s="11"/>
      <c r="E39" s="1"/>
      <c r="F39" s="11"/>
      <c r="G39" t="s">
        <v>308</v>
      </c>
      <c r="H39" s="8">
        <v>4000</v>
      </c>
      <c r="I39" s="1"/>
      <c r="J39" s="11"/>
      <c r="K39" s="1"/>
      <c r="L39" s="11"/>
      <c r="M39" s="1"/>
      <c r="N39" s="11"/>
      <c r="O39" s="1"/>
      <c r="P39" s="11"/>
      <c r="Q39" s="1"/>
      <c r="R39" s="11"/>
      <c r="S39" s="1"/>
      <c r="T39" s="11"/>
      <c r="U39" s="1"/>
      <c r="V39" s="11"/>
      <c r="W39" s="1"/>
      <c r="X39" s="11"/>
      <c r="Y39" s="1"/>
      <c r="Z39" s="11"/>
    </row>
    <row r="40" spans="1:26" x14ac:dyDescent="0.25">
      <c r="A40" s="1"/>
      <c r="B40" s="11"/>
      <c r="C40" s="1"/>
      <c r="D40" s="11"/>
      <c r="E40" s="1"/>
      <c r="F40" s="11"/>
      <c r="G40" t="s">
        <v>79</v>
      </c>
      <c r="H40" s="8">
        <v>44410</v>
      </c>
      <c r="I40" s="1"/>
      <c r="J40" s="11"/>
      <c r="K40" s="1"/>
      <c r="L40" s="11"/>
      <c r="M40" s="1"/>
      <c r="N40" s="11"/>
      <c r="O40" s="1"/>
      <c r="P40" s="11"/>
      <c r="Q40" s="1"/>
      <c r="R40" s="11"/>
      <c r="S40" s="1"/>
      <c r="T40" s="11"/>
      <c r="U40" s="1"/>
      <c r="V40" s="11"/>
      <c r="W40" s="1"/>
      <c r="X40" s="11"/>
      <c r="Y40" s="1"/>
      <c r="Z40" s="11"/>
    </row>
    <row r="41" spans="1:26" x14ac:dyDescent="0.25">
      <c r="A41" s="1"/>
      <c r="B41" s="11"/>
      <c r="C41" s="1"/>
      <c r="D41" s="11"/>
      <c r="E41" s="1"/>
      <c r="F41" s="11"/>
      <c r="G41" t="s">
        <v>309</v>
      </c>
      <c r="H41" s="8">
        <v>12173</v>
      </c>
      <c r="I41" s="1"/>
      <c r="J41" s="11"/>
      <c r="K41" s="1"/>
      <c r="L41" s="11"/>
      <c r="M41" s="1"/>
      <c r="N41" s="11"/>
      <c r="O41" s="1"/>
      <c r="P41" s="11"/>
      <c r="Q41" s="1"/>
      <c r="R41" s="11"/>
      <c r="S41" s="1"/>
      <c r="T41" s="11"/>
      <c r="U41" s="1"/>
      <c r="V41" s="11"/>
      <c r="W41" s="1"/>
      <c r="X41" s="11"/>
      <c r="Y41" s="1"/>
      <c r="Z41" s="11"/>
    </row>
    <row r="42" spans="1:26" x14ac:dyDescent="0.25">
      <c r="A42" s="1"/>
      <c r="B42" s="11"/>
      <c r="C42" s="1"/>
      <c r="D42" s="11"/>
      <c r="E42" s="1"/>
      <c r="F42" s="11"/>
      <c r="G42" t="s">
        <v>310</v>
      </c>
      <c r="H42" s="8">
        <v>4350</v>
      </c>
      <c r="I42" s="1"/>
      <c r="J42" s="11"/>
      <c r="K42" s="1"/>
      <c r="L42" s="11"/>
      <c r="M42" s="1"/>
      <c r="N42" s="11"/>
      <c r="O42" s="1"/>
      <c r="P42" s="11"/>
      <c r="Q42" s="1"/>
      <c r="R42" s="11"/>
      <c r="S42" s="1"/>
      <c r="T42" s="11"/>
      <c r="U42" s="1"/>
      <c r="V42" s="11"/>
      <c r="W42" s="1"/>
      <c r="X42" s="11"/>
      <c r="Y42" s="1"/>
      <c r="Z42" s="11"/>
    </row>
    <row r="43" spans="1:26" x14ac:dyDescent="0.25">
      <c r="A43" s="1"/>
      <c r="B43" s="11"/>
      <c r="C43" s="1"/>
      <c r="D43" s="11"/>
      <c r="E43" s="1"/>
      <c r="F43" s="11"/>
      <c r="G43" t="s">
        <v>311</v>
      </c>
      <c r="H43" s="8">
        <v>4948</v>
      </c>
      <c r="I43" s="1"/>
      <c r="J43" s="11"/>
      <c r="K43" s="1"/>
      <c r="L43" s="11"/>
      <c r="M43" s="1"/>
      <c r="N43" s="11"/>
      <c r="O43" s="1"/>
      <c r="P43" s="11"/>
      <c r="Q43" s="1"/>
      <c r="R43" s="11"/>
      <c r="S43" s="1"/>
      <c r="T43" s="11"/>
      <c r="U43" s="1"/>
      <c r="V43" s="11"/>
      <c r="W43" s="1"/>
      <c r="X43" s="11"/>
      <c r="Y43" s="1"/>
      <c r="Z43" s="11"/>
    </row>
    <row r="44" spans="1:26" x14ac:dyDescent="0.25">
      <c r="A44" s="1"/>
      <c r="B44" s="11"/>
      <c r="C44" s="1"/>
      <c r="D44" s="11"/>
      <c r="E44" s="1"/>
      <c r="F44" s="11"/>
      <c r="G44" t="s">
        <v>312</v>
      </c>
      <c r="H44" s="8">
        <v>9000</v>
      </c>
      <c r="I44" s="1"/>
      <c r="J44" s="11"/>
      <c r="K44" s="1"/>
      <c r="L44" s="11"/>
      <c r="M44" s="1"/>
      <c r="N44" s="11"/>
      <c r="O44" s="1"/>
      <c r="P44" s="11"/>
      <c r="Q44" s="1"/>
      <c r="R44" s="11"/>
      <c r="S44" s="1"/>
      <c r="T44" s="11"/>
      <c r="U44" s="1"/>
      <c r="V44" s="11"/>
      <c r="W44" s="1"/>
      <c r="X44" s="11"/>
      <c r="Y44" s="1"/>
      <c r="Z44" s="11"/>
    </row>
    <row r="45" spans="1:26" x14ac:dyDescent="0.25">
      <c r="A45" s="1"/>
      <c r="B45" s="11"/>
      <c r="C45" s="1"/>
      <c r="D45" s="11"/>
      <c r="E45" s="1"/>
      <c r="F45" s="11"/>
      <c r="G45" t="s">
        <v>313</v>
      </c>
      <c r="H45" s="8">
        <v>19925</v>
      </c>
      <c r="I45" s="1"/>
      <c r="J45" s="11"/>
      <c r="K45" s="1"/>
      <c r="L45" s="11"/>
      <c r="M45" s="1"/>
      <c r="N45" s="11"/>
      <c r="O45" s="1"/>
      <c r="P45" s="11"/>
      <c r="Q45" s="1"/>
      <c r="R45" s="11"/>
      <c r="S45" s="1"/>
      <c r="T45" s="11"/>
      <c r="U45" s="1"/>
      <c r="V45" s="11"/>
      <c r="W45" s="1"/>
      <c r="X45" s="11"/>
      <c r="Y45" s="1"/>
      <c r="Z45" s="11"/>
    </row>
    <row r="46" spans="1:26" x14ac:dyDescent="0.25">
      <c r="A46" s="1"/>
      <c r="B46" s="11"/>
      <c r="C46" s="1"/>
      <c r="D46" s="11"/>
      <c r="E46" s="1"/>
      <c r="F46" s="11"/>
      <c r="G46" t="s">
        <v>144</v>
      </c>
      <c r="H46" s="8">
        <v>15509</v>
      </c>
      <c r="I46" s="1"/>
      <c r="J46" s="11"/>
      <c r="K46" s="1"/>
      <c r="L46" s="11"/>
      <c r="M46" s="1"/>
      <c r="N46" s="11"/>
      <c r="O46" s="1"/>
      <c r="P46" s="11"/>
      <c r="Q46" s="1"/>
      <c r="R46" s="11"/>
      <c r="S46" s="1"/>
      <c r="T46" s="11"/>
      <c r="U46" s="1"/>
      <c r="V46" s="11"/>
      <c r="W46" s="1"/>
      <c r="X46" s="11"/>
      <c r="Y46" s="1"/>
      <c r="Z46" s="11"/>
    </row>
    <row r="47" spans="1:26" x14ac:dyDescent="0.25">
      <c r="A47" s="1"/>
      <c r="B47" s="11"/>
      <c r="C47" s="1"/>
      <c r="D47" s="11"/>
      <c r="E47" s="1"/>
      <c r="F47" s="11"/>
      <c r="G47" t="s">
        <v>314</v>
      </c>
      <c r="H47" s="8">
        <v>16608</v>
      </c>
      <c r="I47" s="1"/>
      <c r="J47" s="11"/>
      <c r="K47" s="1"/>
      <c r="L47" s="11"/>
      <c r="M47" s="1"/>
      <c r="N47" s="11"/>
      <c r="O47" s="1"/>
      <c r="P47" s="11"/>
      <c r="Q47" s="1"/>
      <c r="R47" s="11"/>
      <c r="S47" s="1"/>
      <c r="T47" s="11"/>
      <c r="U47" s="1"/>
      <c r="V47" s="11"/>
      <c r="W47" s="1"/>
      <c r="X47" s="11"/>
      <c r="Y47" s="1"/>
      <c r="Z47" s="11"/>
    </row>
    <row r="48" spans="1:26" x14ac:dyDescent="0.25">
      <c r="A48" s="1"/>
      <c r="B48" s="11"/>
      <c r="C48" s="1"/>
      <c r="D48" s="11"/>
      <c r="E48" s="1"/>
      <c r="F48" s="11"/>
      <c r="G48" t="s">
        <v>165</v>
      </c>
      <c r="H48" s="8">
        <v>11661</v>
      </c>
      <c r="I48" s="1"/>
      <c r="J48" s="11"/>
      <c r="K48" s="1"/>
      <c r="L48" s="11"/>
      <c r="M48" s="1"/>
      <c r="N48" s="11"/>
      <c r="O48" s="1"/>
      <c r="P48" s="11"/>
      <c r="Q48" s="1"/>
      <c r="R48" s="11"/>
      <c r="S48" s="1"/>
      <c r="T48" s="11"/>
      <c r="U48" s="1"/>
      <c r="V48" s="11"/>
      <c r="W48" s="1"/>
      <c r="X48" s="11"/>
      <c r="Y48" s="1"/>
      <c r="Z48" s="11"/>
    </row>
    <row r="49" spans="7:8" x14ac:dyDescent="0.25">
      <c r="G49" t="s">
        <v>315</v>
      </c>
      <c r="H49" s="8">
        <v>8877</v>
      </c>
    </row>
    <row r="50" spans="7:8" x14ac:dyDescent="0.25">
      <c r="G50" t="s">
        <v>316</v>
      </c>
      <c r="H50" s="8">
        <v>1500</v>
      </c>
    </row>
    <row r="51" spans="7:8" x14ac:dyDescent="0.25">
      <c r="G51" t="s">
        <v>317</v>
      </c>
      <c r="H51" s="8">
        <v>20480</v>
      </c>
    </row>
    <row r="52" spans="7:8" x14ac:dyDescent="0.25">
      <c r="G52" t="s">
        <v>318</v>
      </c>
      <c r="H52" s="8">
        <v>12815</v>
      </c>
    </row>
    <row r="53" spans="7:8" x14ac:dyDescent="0.25">
      <c r="G53" t="s">
        <v>319</v>
      </c>
      <c r="H53" s="8">
        <v>16669</v>
      </c>
    </row>
    <row r="54" spans="7:8" x14ac:dyDescent="0.25">
      <c r="G54" t="s">
        <v>320</v>
      </c>
      <c r="H54" s="8">
        <v>6800</v>
      </c>
    </row>
    <row r="55" spans="7:8" x14ac:dyDescent="0.25">
      <c r="G55" s="1" t="s">
        <v>28</v>
      </c>
      <c r="H55" s="11">
        <v>15000</v>
      </c>
    </row>
  </sheetData>
  <hyperlinks>
    <hyperlink ref="B2" r:id="rId1"/>
  </hyperlinks>
  <pageMargins left="0.7" right="0.7" top="0.75" bottom="0.75" header="0.3" footer="0.3"/>
  <pageSetup paperSize="9" orientation="portrait"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75"/>
  <sheetViews>
    <sheetView zoomScale="85" zoomScaleNormal="85" workbookViewId="0">
      <selection activeCell="B5" sqref="B5"/>
    </sheetView>
  </sheetViews>
  <sheetFormatPr defaultRowHeight="15" x14ac:dyDescent="0.25"/>
  <cols>
    <col min="1" max="1" width="26.28515625" style="10" customWidth="1"/>
    <col min="2" max="2" width="13.28515625" style="9" customWidth="1"/>
    <col min="3" max="3" width="26.28515625" style="10" customWidth="1"/>
    <col min="4" max="4" width="13.28515625" style="9" customWidth="1"/>
    <col min="5" max="5" width="26.28515625" style="10" customWidth="1"/>
    <col min="6" max="6" width="13.28515625" style="9" customWidth="1"/>
    <col min="7" max="7" width="26.28515625" style="10" customWidth="1"/>
    <col min="8" max="8" width="13.28515625" style="9" customWidth="1"/>
    <col min="9" max="9" width="26.28515625" style="10" customWidth="1"/>
    <col min="10" max="10" width="13.28515625" style="9" customWidth="1"/>
    <col min="11" max="11" width="26.28515625" style="10" customWidth="1"/>
    <col min="12" max="12" width="13.28515625" style="9" customWidth="1"/>
    <col min="13" max="13" width="26.28515625" style="10" customWidth="1"/>
    <col min="14" max="14" width="13.28515625" style="9" customWidth="1"/>
    <col min="15" max="15" width="26.28515625" style="10" customWidth="1"/>
    <col min="16" max="16" width="13.28515625" style="9" customWidth="1"/>
    <col min="17" max="17" width="26.28515625" style="10" customWidth="1"/>
    <col min="18" max="18" width="13.28515625" style="9" customWidth="1"/>
    <col min="19" max="19" width="26.28515625" style="10" customWidth="1"/>
    <col min="20" max="20" width="13.28515625" style="9" customWidth="1"/>
    <col min="21" max="21" width="26.28515625" style="10" customWidth="1"/>
    <col min="22" max="22" width="13.28515625" style="9" customWidth="1"/>
    <col min="23" max="23" width="26.28515625" style="10" customWidth="1"/>
    <col min="24" max="24" width="13.28515625" style="9" customWidth="1"/>
    <col min="25" max="16384" width="9.140625" style="12"/>
  </cols>
  <sheetData>
    <row r="1" spans="1:24" x14ac:dyDescent="0.25">
      <c r="A1" s="24" t="s">
        <v>1004</v>
      </c>
    </row>
    <row r="2" spans="1:24" x14ac:dyDescent="0.25">
      <c r="A2" s="10" t="s">
        <v>345</v>
      </c>
      <c r="B2" s="18" t="s">
        <v>346</v>
      </c>
    </row>
    <row r="3" spans="1:24" x14ac:dyDescent="0.25">
      <c r="A3" s="13" t="s">
        <v>8</v>
      </c>
      <c r="C3" s="13" t="s">
        <v>0</v>
      </c>
      <c r="E3" s="13" t="s">
        <v>3</v>
      </c>
      <c r="G3" s="13" t="s">
        <v>1</v>
      </c>
      <c r="I3" s="13" t="s">
        <v>12</v>
      </c>
      <c r="K3" s="13" t="s">
        <v>13</v>
      </c>
      <c r="M3" s="13" t="s">
        <v>4</v>
      </c>
      <c r="O3" s="13" t="s">
        <v>6</v>
      </c>
      <c r="Q3" s="13" t="s">
        <v>409</v>
      </c>
      <c r="S3" s="13" t="s">
        <v>5</v>
      </c>
      <c r="U3" s="13" t="s">
        <v>188</v>
      </c>
      <c r="W3" s="13" t="s">
        <v>416</v>
      </c>
    </row>
    <row r="4" spans="1:24" s="28" customFormat="1" x14ac:dyDescent="0.25">
      <c r="A4" s="26"/>
      <c r="B4" s="27"/>
      <c r="C4" s="26">
        <v>22</v>
      </c>
      <c r="D4" s="27"/>
      <c r="E4" s="26">
        <v>4</v>
      </c>
      <c r="F4" s="27"/>
      <c r="G4" s="26">
        <v>69</v>
      </c>
      <c r="H4" s="27"/>
      <c r="I4" s="26"/>
      <c r="J4" s="27"/>
      <c r="K4" s="26"/>
      <c r="L4" s="27"/>
      <c r="M4" s="26">
        <v>11</v>
      </c>
      <c r="N4" s="27"/>
      <c r="O4" s="26"/>
      <c r="P4" s="27"/>
      <c r="Q4" s="26"/>
      <c r="R4" s="27"/>
      <c r="S4" s="26"/>
      <c r="T4" s="27"/>
      <c r="U4" s="26"/>
      <c r="V4" s="27"/>
      <c r="W4" s="26"/>
      <c r="X4" s="27"/>
    </row>
    <row r="5" spans="1:24" s="17" customFormat="1" x14ac:dyDescent="0.25">
      <c r="A5" s="16" t="s">
        <v>2</v>
      </c>
      <c r="B5" s="15">
        <f>D5+F5+H5+J5+L5+N5+P5+R5+T5+V5+X5</f>
        <v>7160322</v>
      </c>
      <c r="C5" s="16" t="s">
        <v>2</v>
      </c>
      <c r="D5" s="15">
        <f>SUM(D7:D31)</f>
        <v>3779075</v>
      </c>
      <c r="E5" s="16" t="s">
        <v>2</v>
      </c>
      <c r="F5" s="15">
        <f>SUM(F7:F23)</f>
        <v>175194</v>
      </c>
      <c r="G5" s="16" t="s">
        <v>2</v>
      </c>
      <c r="H5" s="15">
        <f>SUM(H7:H76)</f>
        <v>845836</v>
      </c>
      <c r="I5" s="16" t="s">
        <v>2</v>
      </c>
      <c r="J5" s="15">
        <f>SUM(J7:J48)</f>
        <v>1500000</v>
      </c>
      <c r="K5" s="16" t="s">
        <v>2</v>
      </c>
      <c r="L5" s="15">
        <f>SUM(L7:L48)</f>
        <v>100000</v>
      </c>
      <c r="M5" s="16" t="s">
        <v>2</v>
      </c>
      <c r="N5" s="15">
        <f>SUM(N7:N48)</f>
        <v>20000</v>
      </c>
      <c r="O5" s="16" t="s">
        <v>2</v>
      </c>
      <c r="P5" s="15">
        <f>SUM(P7:P48)</f>
        <v>123000</v>
      </c>
      <c r="Q5" s="16" t="s">
        <v>187</v>
      </c>
      <c r="R5" s="15">
        <f>SUM(R7:R48)</f>
        <v>497217</v>
      </c>
      <c r="S5" s="16" t="s">
        <v>2</v>
      </c>
      <c r="T5" s="15">
        <f>SUM(T7:T48)</f>
        <v>10000</v>
      </c>
      <c r="U5" s="16" t="s">
        <v>2</v>
      </c>
      <c r="V5" s="15">
        <f>SUM(V7:V48)</f>
        <v>20000</v>
      </c>
      <c r="W5" s="16" t="s">
        <v>2</v>
      </c>
      <c r="X5" s="15">
        <f>SUM(X7:X48)</f>
        <v>90000</v>
      </c>
    </row>
    <row r="7" spans="1:24" x14ac:dyDescent="0.25">
      <c r="A7" s="1"/>
      <c r="B7" s="11"/>
      <c r="C7" s="1" t="s">
        <v>21</v>
      </c>
      <c r="D7" s="8">
        <v>113375</v>
      </c>
      <c r="E7" t="s">
        <v>32</v>
      </c>
      <c r="F7" s="8">
        <v>33162</v>
      </c>
      <c r="G7" t="s">
        <v>349</v>
      </c>
      <c r="H7" s="8">
        <v>6429</v>
      </c>
      <c r="I7" s="1" t="s">
        <v>34</v>
      </c>
      <c r="J7" s="8">
        <v>1500000</v>
      </c>
      <c r="K7" t="s">
        <v>41</v>
      </c>
      <c r="L7" s="8">
        <v>11700</v>
      </c>
      <c r="M7" t="s">
        <v>283</v>
      </c>
      <c r="N7" s="8">
        <v>1758</v>
      </c>
      <c r="O7" s="1" t="s">
        <v>43</v>
      </c>
      <c r="P7" s="8">
        <v>39000</v>
      </c>
      <c r="Q7" t="s">
        <v>42</v>
      </c>
      <c r="R7" s="8">
        <v>21500</v>
      </c>
      <c r="S7" t="s">
        <v>419</v>
      </c>
      <c r="T7" s="11">
        <v>10000</v>
      </c>
      <c r="U7" t="s">
        <v>420</v>
      </c>
      <c r="V7" s="8">
        <v>10000</v>
      </c>
      <c r="W7" t="s">
        <v>417</v>
      </c>
      <c r="X7" s="8">
        <v>45000</v>
      </c>
    </row>
    <row r="8" spans="1:24" x14ac:dyDescent="0.25">
      <c r="A8" s="1"/>
      <c r="B8" s="11"/>
      <c r="C8" s="1" t="s">
        <v>27</v>
      </c>
      <c r="D8" s="8">
        <v>29750</v>
      </c>
      <c r="E8" t="s">
        <v>46</v>
      </c>
      <c r="F8" s="8">
        <v>50000</v>
      </c>
      <c r="G8" t="s">
        <v>350</v>
      </c>
      <c r="H8" s="8">
        <v>19591</v>
      </c>
      <c r="K8" t="s">
        <v>424</v>
      </c>
      <c r="L8" s="8">
        <v>21000</v>
      </c>
      <c r="M8" t="s">
        <v>291</v>
      </c>
      <c r="N8" s="8">
        <v>2000</v>
      </c>
      <c r="O8" s="1" t="s">
        <v>54</v>
      </c>
      <c r="P8" s="8">
        <v>39000</v>
      </c>
      <c r="Q8" t="s">
        <v>410</v>
      </c>
      <c r="R8" s="8">
        <v>17464</v>
      </c>
      <c r="S8" s="1"/>
      <c r="T8" s="11"/>
      <c r="U8" t="s">
        <v>423</v>
      </c>
      <c r="V8" s="8">
        <v>5000</v>
      </c>
      <c r="W8" t="s">
        <v>418</v>
      </c>
      <c r="X8" s="8">
        <v>45000</v>
      </c>
    </row>
    <row r="9" spans="1:24" x14ac:dyDescent="0.25">
      <c r="A9" s="1"/>
      <c r="B9" s="11"/>
      <c r="C9" s="1" t="s">
        <v>30</v>
      </c>
      <c r="D9" s="8">
        <v>99250</v>
      </c>
      <c r="E9" t="s">
        <v>73</v>
      </c>
      <c r="F9" s="8">
        <v>59532</v>
      </c>
      <c r="G9" t="s">
        <v>351</v>
      </c>
      <c r="H9" s="8">
        <v>8330</v>
      </c>
      <c r="I9" s="1"/>
      <c r="J9" s="11"/>
      <c r="K9" t="s">
        <v>425</v>
      </c>
      <c r="L9" s="8">
        <v>51300</v>
      </c>
      <c r="M9" t="s">
        <v>426</v>
      </c>
      <c r="N9" s="8">
        <v>1970</v>
      </c>
      <c r="O9" s="1" t="s">
        <v>78</v>
      </c>
      <c r="P9" s="8">
        <v>28000</v>
      </c>
      <c r="Q9" t="s">
        <v>411</v>
      </c>
      <c r="R9" s="8">
        <v>11362</v>
      </c>
      <c r="S9" s="1"/>
      <c r="T9" s="11"/>
      <c r="U9" t="s">
        <v>421</v>
      </c>
      <c r="V9" s="8">
        <v>3000</v>
      </c>
      <c r="W9"/>
      <c r="X9" s="8"/>
    </row>
    <row r="10" spans="1:24" x14ac:dyDescent="0.25">
      <c r="A10" s="1"/>
      <c r="B10" s="11"/>
      <c r="C10" s="1" t="s">
        <v>43</v>
      </c>
      <c r="D10" s="8">
        <v>147875</v>
      </c>
      <c r="E10" t="s">
        <v>91</v>
      </c>
      <c r="F10" s="8">
        <v>32500</v>
      </c>
      <c r="G10" t="s">
        <v>282</v>
      </c>
      <c r="H10" s="8">
        <v>1800</v>
      </c>
      <c r="I10" s="1"/>
      <c r="J10" s="11"/>
      <c r="K10" t="s">
        <v>144</v>
      </c>
      <c r="L10" s="8">
        <v>16000</v>
      </c>
      <c r="M10" t="s">
        <v>427</v>
      </c>
      <c r="N10" s="8">
        <v>2000</v>
      </c>
      <c r="O10" s="1" t="s">
        <v>89</v>
      </c>
      <c r="P10" s="8">
        <v>17000</v>
      </c>
      <c r="Q10" t="s">
        <v>412</v>
      </c>
      <c r="R10" s="8">
        <v>10879</v>
      </c>
      <c r="S10" s="1"/>
      <c r="T10" s="11"/>
      <c r="U10" t="s">
        <v>422</v>
      </c>
      <c r="V10" s="8">
        <v>2000</v>
      </c>
      <c r="W10"/>
      <c r="X10" s="8"/>
    </row>
    <row r="11" spans="1:24" x14ac:dyDescent="0.25">
      <c r="A11" s="1"/>
      <c r="B11" s="11"/>
      <c r="C11" s="1" t="s">
        <v>45</v>
      </c>
      <c r="D11" s="19">
        <v>580000</v>
      </c>
      <c r="E11"/>
      <c r="F11" s="8"/>
      <c r="G11" t="s">
        <v>117</v>
      </c>
      <c r="H11" s="8">
        <v>10000</v>
      </c>
      <c r="I11" s="1"/>
      <c r="J11" s="11"/>
      <c r="K11"/>
      <c r="L11" s="8"/>
      <c r="M11" t="s">
        <v>428</v>
      </c>
      <c r="N11" s="8">
        <v>300</v>
      </c>
      <c r="O11" s="1"/>
      <c r="P11" s="11"/>
      <c r="Q11" t="s">
        <v>413</v>
      </c>
      <c r="R11" s="8">
        <v>22400</v>
      </c>
      <c r="S11" s="1"/>
      <c r="T11" s="11"/>
      <c r="U11" s="1"/>
      <c r="V11" s="11"/>
      <c r="W11"/>
      <c r="X11" s="8"/>
    </row>
    <row r="12" spans="1:24" x14ac:dyDescent="0.25">
      <c r="A12" s="1"/>
      <c r="B12" s="11"/>
      <c r="C12" s="1" t="s">
        <v>47</v>
      </c>
      <c r="D12" s="8">
        <v>26750</v>
      </c>
      <c r="G12" t="s">
        <v>195</v>
      </c>
      <c r="H12" s="8">
        <v>6590</v>
      </c>
      <c r="I12" s="1"/>
      <c r="J12" s="11"/>
      <c r="K12" s="1"/>
      <c r="L12" s="11"/>
      <c r="M12" t="s">
        <v>429</v>
      </c>
      <c r="N12" s="8">
        <v>1978</v>
      </c>
      <c r="O12" s="1"/>
      <c r="P12" s="11"/>
      <c r="Q12" t="s">
        <v>414</v>
      </c>
      <c r="R12" s="8">
        <v>9978</v>
      </c>
      <c r="S12" s="1"/>
      <c r="T12" s="11"/>
      <c r="U12" s="1"/>
      <c r="V12" s="11"/>
      <c r="W12" s="1"/>
      <c r="X12" s="11"/>
    </row>
    <row r="13" spans="1:24" x14ac:dyDescent="0.25">
      <c r="A13" s="1"/>
      <c r="B13" s="11"/>
      <c r="C13" s="1" t="s">
        <v>48</v>
      </c>
      <c r="D13" s="8">
        <v>261000</v>
      </c>
      <c r="G13" t="s">
        <v>352</v>
      </c>
      <c r="H13" s="8">
        <v>4335</v>
      </c>
      <c r="I13" s="1"/>
      <c r="J13" s="11"/>
      <c r="K13" s="1"/>
      <c r="L13" s="11"/>
      <c r="M13" t="s">
        <v>430</v>
      </c>
      <c r="N13" s="8">
        <v>1994</v>
      </c>
      <c r="O13" s="1"/>
      <c r="P13" s="11"/>
      <c r="Q13" t="s">
        <v>415</v>
      </c>
      <c r="R13" s="8">
        <v>8620</v>
      </c>
      <c r="S13" s="1"/>
      <c r="T13" s="11"/>
      <c r="U13" s="1"/>
      <c r="V13" s="11"/>
      <c r="W13" s="1"/>
      <c r="X13" s="11"/>
    </row>
    <row r="14" spans="1:24" x14ac:dyDescent="0.25">
      <c r="A14" s="1"/>
      <c r="B14" s="11"/>
      <c r="C14" s="1" t="s">
        <v>54</v>
      </c>
      <c r="D14" s="8">
        <v>169500</v>
      </c>
      <c r="E14" s="1"/>
      <c r="F14" s="11"/>
      <c r="G14" t="s">
        <v>353</v>
      </c>
      <c r="H14" s="8">
        <v>5000</v>
      </c>
      <c r="I14" s="1"/>
      <c r="J14" s="11"/>
      <c r="K14" s="1"/>
      <c r="L14" s="11"/>
      <c r="M14" t="s">
        <v>431</v>
      </c>
      <c r="N14" s="8">
        <v>2000</v>
      </c>
      <c r="O14" s="1"/>
      <c r="P14" s="11"/>
      <c r="Q14" t="s">
        <v>261</v>
      </c>
      <c r="R14" s="8">
        <v>17233</v>
      </c>
      <c r="S14" s="1"/>
      <c r="T14" s="11"/>
      <c r="U14" s="1"/>
      <c r="V14" s="11"/>
      <c r="W14" s="1"/>
      <c r="X14" s="11"/>
    </row>
    <row r="15" spans="1:24" x14ac:dyDescent="0.25">
      <c r="A15" s="1"/>
      <c r="B15" s="11"/>
      <c r="C15" s="1" t="s">
        <v>67</v>
      </c>
      <c r="D15" s="8">
        <v>152000</v>
      </c>
      <c r="E15" s="1"/>
      <c r="F15" s="11"/>
      <c r="G15" t="s">
        <v>354</v>
      </c>
      <c r="H15" s="8">
        <v>2085</v>
      </c>
      <c r="I15" s="1"/>
      <c r="J15" s="11"/>
      <c r="K15" s="1"/>
      <c r="L15" s="11"/>
      <c r="M15" t="s">
        <v>432</v>
      </c>
      <c r="N15" s="8">
        <v>2000</v>
      </c>
      <c r="O15" s="1"/>
      <c r="P15" s="11"/>
      <c r="Q15" t="s">
        <v>61</v>
      </c>
      <c r="R15" s="8">
        <v>264281</v>
      </c>
      <c r="S15" s="1"/>
      <c r="T15" s="11"/>
      <c r="U15" s="1"/>
      <c r="V15" s="11"/>
      <c r="W15" s="1"/>
      <c r="X15" s="11"/>
    </row>
    <row r="16" spans="1:24" x14ac:dyDescent="0.25">
      <c r="A16" s="1"/>
      <c r="B16" s="11"/>
      <c r="C16" s="1" t="s">
        <v>78</v>
      </c>
      <c r="D16" s="8">
        <v>180250</v>
      </c>
      <c r="E16" s="1"/>
      <c r="F16" s="11"/>
      <c r="G16" t="s">
        <v>355</v>
      </c>
      <c r="H16" s="8">
        <v>3803</v>
      </c>
      <c r="I16" s="1"/>
      <c r="J16" s="11"/>
      <c r="K16" s="1"/>
      <c r="L16" s="11"/>
      <c r="M16" t="s">
        <v>433</v>
      </c>
      <c r="N16" s="8">
        <v>2000</v>
      </c>
      <c r="O16" s="1"/>
      <c r="P16" s="11"/>
      <c r="Q16" t="s">
        <v>347</v>
      </c>
      <c r="R16" s="8">
        <v>113500</v>
      </c>
      <c r="S16" s="1"/>
      <c r="T16" s="11"/>
      <c r="U16" s="1"/>
      <c r="V16" s="11"/>
      <c r="W16" s="1"/>
      <c r="X16" s="11"/>
    </row>
    <row r="17" spans="1:24" x14ac:dyDescent="0.25">
      <c r="A17" s="1"/>
      <c r="B17" s="11"/>
      <c r="C17" s="1" t="s">
        <v>89</v>
      </c>
      <c r="D17" s="8">
        <v>128000</v>
      </c>
      <c r="E17" s="1"/>
      <c r="F17" s="11"/>
      <c r="G17" t="s">
        <v>259</v>
      </c>
      <c r="H17" s="8">
        <v>4000</v>
      </c>
      <c r="I17" s="1"/>
      <c r="J17" s="11"/>
      <c r="K17" s="1"/>
      <c r="L17" s="11"/>
      <c r="M17" t="s">
        <v>434</v>
      </c>
      <c r="N17" s="8">
        <v>2000</v>
      </c>
      <c r="O17" s="1"/>
      <c r="P17" s="11"/>
      <c r="Q17" s="1"/>
      <c r="R17" s="11"/>
      <c r="S17" s="1"/>
      <c r="T17" s="11"/>
      <c r="U17" s="1"/>
      <c r="V17" s="11"/>
      <c r="W17" s="1"/>
      <c r="X17" s="11"/>
    </row>
    <row r="18" spans="1:24" x14ac:dyDescent="0.25">
      <c r="A18" s="1"/>
      <c r="B18" s="11"/>
      <c r="C18" s="1" t="s">
        <v>92</v>
      </c>
      <c r="D18" s="8">
        <v>262000</v>
      </c>
      <c r="E18" s="1"/>
      <c r="F18" s="11"/>
      <c r="G18" t="s">
        <v>41</v>
      </c>
      <c r="H18" s="8">
        <v>18000</v>
      </c>
      <c r="I18" s="1"/>
      <c r="J18" s="11"/>
      <c r="K18" s="1"/>
      <c r="L18" s="11"/>
      <c r="M18"/>
      <c r="N18" s="8"/>
      <c r="O18" s="1"/>
      <c r="P18" s="11"/>
      <c r="Q18" s="1"/>
      <c r="R18" s="11"/>
      <c r="S18" s="1"/>
      <c r="T18" s="11"/>
      <c r="U18" s="1"/>
      <c r="V18" s="11"/>
      <c r="W18" s="1"/>
      <c r="X18" s="11"/>
    </row>
    <row r="19" spans="1:24" x14ac:dyDescent="0.25">
      <c r="A19" s="1"/>
      <c r="B19" s="11"/>
      <c r="C19" s="1" t="s">
        <v>104</v>
      </c>
      <c r="D19" s="8">
        <v>604750</v>
      </c>
      <c r="E19" s="1"/>
      <c r="F19" s="11"/>
      <c r="G19" t="s">
        <v>356</v>
      </c>
      <c r="H19" s="8">
        <v>18229</v>
      </c>
      <c r="I19" s="1"/>
      <c r="J19" s="11"/>
      <c r="K19" s="1"/>
      <c r="L19" s="11"/>
      <c r="M19"/>
      <c r="N19" s="8"/>
      <c r="O19" s="1"/>
      <c r="P19" s="11"/>
      <c r="Q19" s="1"/>
      <c r="R19" s="11"/>
      <c r="S19" s="1"/>
      <c r="T19" s="11"/>
      <c r="U19" s="1"/>
      <c r="V19" s="11"/>
      <c r="W19" s="1"/>
      <c r="X19" s="11"/>
    </row>
    <row r="20" spans="1:24" x14ac:dyDescent="0.25">
      <c r="A20" s="1"/>
      <c r="B20" s="11"/>
      <c r="C20" s="1" t="s">
        <v>107</v>
      </c>
      <c r="D20" s="8">
        <v>360500</v>
      </c>
      <c r="E20" s="1"/>
      <c r="F20" s="11"/>
      <c r="G20" t="s">
        <v>357</v>
      </c>
      <c r="H20" s="8">
        <v>5000</v>
      </c>
      <c r="I20" s="1"/>
      <c r="J20" s="11"/>
      <c r="K20" s="1"/>
      <c r="L20" s="11"/>
      <c r="M20"/>
      <c r="N20" s="8"/>
      <c r="O20" s="1"/>
      <c r="P20" s="11"/>
      <c r="Q20" s="1"/>
      <c r="R20" s="11"/>
      <c r="S20" s="1"/>
      <c r="T20" s="11"/>
      <c r="U20" s="1"/>
      <c r="V20" s="11"/>
      <c r="W20" s="1"/>
      <c r="X20" s="11"/>
    </row>
    <row r="21" spans="1:24" x14ac:dyDescent="0.25">
      <c r="A21" s="1"/>
      <c r="B21" s="11"/>
      <c r="C21" s="1" t="s">
        <v>108</v>
      </c>
      <c r="D21" s="8">
        <v>65875</v>
      </c>
      <c r="E21" s="1"/>
      <c r="F21" s="11"/>
      <c r="G21" t="s">
        <v>358</v>
      </c>
      <c r="H21" s="8">
        <v>11215</v>
      </c>
      <c r="I21" s="1"/>
      <c r="J21" s="11"/>
      <c r="K21" s="1"/>
      <c r="L21" s="11"/>
      <c r="M21" s="1"/>
      <c r="N21" s="11"/>
      <c r="O21" s="1"/>
      <c r="P21" s="11"/>
      <c r="Q21" s="1"/>
      <c r="R21" s="11"/>
      <c r="S21" s="1"/>
      <c r="T21" s="11"/>
      <c r="U21" s="1"/>
      <c r="V21" s="11"/>
      <c r="W21" s="1"/>
      <c r="X21" s="11"/>
    </row>
    <row r="22" spans="1:24" x14ac:dyDescent="0.25">
      <c r="A22" s="1"/>
      <c r="B22" s="11"/>
      <c r="C22" s="1" t="s">
        <v>49</v>
      </c>
      <c r="D22" s="8">
        <v>137000</v>
      </c>
      <c r="E22" s="1"/>
      <c r="F22" s="11"/>
      <c r="G22" t="s">
        <v>359</v>
      </c>
      <c r="H22" s="8">
        <v>20000</v>
      </c>
      <c r="I22" s="1"/>
      <c r="J22" s="11"/>
      <c r="K22" s="1"/>
      <c r="L22" s="11"/>
      <c r="M22" s="1"/>
      <c r="N22" s="11"/>
      <c r="O22" s="1"/>
      <c r="P22" s="11"/>
      <c r="Q22" s="1"/>
      <c r="R22" s="11"/>
      <c r="S22" s="1"/>
      <c r="T22" s="11"/>
      <c r="U22" s="1"/>
      <c r="V22" s="11"/>
      <c r="W22" s="1"/>
      <c r="X22" s="11"/>
    </row>
    <row r="23" spans="1:24" x14ac:dyDescent="0.25">
      <c r="A23" s="1"/>
      <c r="B23" s="11"/>
      <c r="C23" s="1" t="s">
        <v>50</v>
      </c>
      <c r="D23" s="8">
        <v>170500</v>
      </c>
      <c r="E23" s="1"/>
      <c r="F23" s="11"/>
      <c r="G23" t="s">
        <v>360</v>
      </c>
      <c r="H23" s="8">
        <v>4500</v>
      </c>
      <c r="I23" s="1"/>
      <c r="J23" s="11"/>
      <c r="K23" s="1"/>
      <c r="L23" s="11"/>
      <c r="M23" s="1"/>
      <c r="N23" s="11"/>
      <c r="O23" s="1"/>
      <c r="P23" s="11"/>
      <c r="Q23" s="1"/>
      <c r="R23" s="11"/>
      <c r="S23" s="1"/>
      <c r="T23" s="11"/>
      <c r="U23" s="1"/>
      <c r="V23" s="11"/>
      <c r="W23" s="1"/>
      <c r="X23" s="11"/>
    </row>
    <row r="24" spans="1:24" x14ac:dyDescent="0.25">
      <c r="A24" s="1"/>
      <c r="B24" s="11"/>
      <c r="C24" s="1" t="s">
        <v>191</v>
      </c>
      <c r="D24" s="8">
        <v>47450</v>
      </c>
      <c r="E24" s="1"/>
      <c r="F24" s="11"/>
      <c r="G24" t="s">
        <v>361</v>
      </c>
      <c r="H24" s="8">
        <v>7120</v>
      </c>
      <c r="I24" s="1"/>
      <c r="J24" s="11"/>
      <c r="K24" s="1"/>
      <c r="L24" s="11"/>
      <c r="M24" s="1"/>
      <c r="N24" s="11"/>
      <c r="O24" s="1"/>
      <c r="P24" s="11"/>
      <c r="Q24" s="1"/>
      <c r="R24" s="11"/>
      <c r="S24" s="1"/>
      <c r="T24" s="11"/>
      <c r="U24" s="1"/>
      <c r="V24" s="11"/>
      <c r="W24" s="1"/>
      <c r="X24" s="11"/>
    </row>
    <row r="25" spans="1:24" x14ac:dyDescent="0.25">
      <c r="A25" s="1"/>
      <c r="B25" s="11"/>
      <c r="C25" s="10" t="s">
        <v>279</v>
      </c>
      <c r="D25" s="8">
        <v>109500</v>
      </c>
      <c r="E25" s="1"/>
      <c r="F25" s="11"/>
      <c r="G25" t="s">
        <v>362</v>
      </c>
      <c r="H25" s="8">
        <v>4000</v>
      </c>
      <c r="I25" s="1"/>
      <c r="J25" s="11"/>
      <c r="K25" s="1"/>
      <c r="L25" s="11"/>
      <c r="M25" s="1"/>
      <c r="N25" s="11"/>
      <c r="O25" s="1"/>
      <c r="P25" s="11"/>
      <c r="Q25" s="1"/>
      <c r="R25" s="11"/>
      <c r="S25" s="1"/>
      <c r="T25" s="11"/>
      <c r="U25" s="1"/>
      <c r="V25" s="11"/>
      <c r="W25" s="1"/>
      <c r="X25" s="11"/>
    </row>
    <row r="26" spans="1:24" x14ac:dyDescent="0.25">
      <c r="A26" s="1"/>
      <c r="B26" s="11"/>
      <c r="C26" t="s">
        <v>280</v>
      </c>
      <c r="D26" s="8">
        <v>51250</v>
      </c>
      <c r="E26" s="1"/>
      <c r="F26" s="11"/>
      <c r="G26" t="s">
        <v>363</v>
      </c>
      <c r="H26" s="8">
        <v>11000</v>
      </c>
      <c r="I26" s="1"/>
      <c r="J26" s="11"/>
      <c r="K26" s="1"/>
      <c r="L26" s="11"/>
      <c r="M26" s="1"/>
      <c r="N26" s="11"/>
      <c r="O26" s="1"/>
      <c r="P26" s="11"/>
      <c r="Q26" s="1"/>
      <c r="R26" s="11"/>
      <c r="S26" s="1"/>
      <c r="T26" s="11"/>
      <c r="U26" s="1"/>
      <c r="V26" s="11"/>
      <c r="W26" s="1"/>
      <c r="X26" s="11"/>
    </row>
    <row r="27" spans="1:24" x14ac:dyDescent="0.25">
      <c r="C27" t="s">
        <v>348</v>
      </c>
      <c r="D27" s="8">
        <v>57500</v>
      </c>
      <c r="G27" t="s">
        <v>364</v>
      </c>
      <c r="H27" s="8">
        <v>4980</v>
      </c>
    </row>
    <row r="28" spans="1:24" x14ac:dyDescent="0.25">
      <c r="C28" t="s">
        <v>91</v>
      </c>
      <c r="D28" s="8">
        <v>25000</v>
      </c>
      <c r="G28" t="s">
        <v>365</v>
      </c>
      <c r="H28" s="8">
        <v>20000</v>
      </c>
    </row>
    <row r="29" spans="1:24" x14ac:dyDescent="0.25">
      <c r="A29" s="1"/>
      <c r="B29" s="11"/>
      <c r="E29" s="1"/>
      <c r="F29" s="11"/>
      <c r="G29" t="s">
        <v>366</v>
      </c>
      <c r="H29" s="8">
        <v>7700</v>
      </c>
      <c r="I29" s="1"/>
      <c r="J29" s="11"/>
      <c r="K29" s="1"/>
      <c r="L29" s="11"/>
      <c r="M29" s="1"/>
      <c r="N29" s="11"/>
      <c r="O29" s="1"/>
      <c r="P29" s="11"/>
      <c r="Q29" s="1"/>
      <c r="R29" s="11"/>
      <c r="S29" s="1"/>
      <c r="T29" s="11"/>
      <c r="U29" s="1"/>
      <c r="V29" s="11"/>
      <c r="W29" s="1"/>
      <c r="X29" s="11"/>
    </row>
    <row r="30" spans="1:24" x14ac:dyDescent="0.25">
      <c r="A30" s="1"/>
      <c r="B30" s="11"/>
      <c r="E30" s="1"/>
      <c r="F30" s="11"/>
      <c r="G30" t="s">
        <v>367</v>
      </c>
      <c r="H30" s="8">
        <v>11763</v>
      </c>
      <c r="I30" s="1"/>
      <c r="J30" s="11"/>
      <c r="K30" s="1"/>
      <c r="L30" s="11"/>
      <c r="M30" s="1"/>
      <c r="N30" s="11"/>
      <c r="O30" s="1"/>
      <c r="P30" s="11"/>
      <c r="Q30" s="1"/>
      <c r="R30" s="11"/>
      <c r="S30" s="1"/>
      <c r="T30" s="11"/>
      <c r="U30" s="1"/>
      <c r="V30" s="11"/>
      <c r="W30" s="1"/>
      <c r="X30" s="11"/>
    </row>
    <row r="31" spans="1:24" x14ac:dyDescent="0.25">
      <c r="A31" s="1"/>
      <c r="B31" s="11"/>
      <c r="C31" s="1"/>
      <c r="D31" s="11"/>
      <c r="E31" s="1"/>
      <c r="F31" s="11"/>
      <c r="G31" t="s">
        <v>368</v>
      </c>
      <c r="H31" s="8">
        <v>9533</v>
      </c>
      <c r="I31" s="1"/>
      <c r="J31" s="11"/>
      <c r="K31" s="1"/>
      <c r="L31" s="11"/>
      <c r="M31" s="1"/>
      <c r="N31" s="11"/>
      <c r="O31" s="1"/>
      <c r="P31" s="11"/>
      <c r="Q31" s="1"/>
      <c r="R31" s="11"/>
      <c r="S31" s="1"/>
      <c r="T31" s="11"/>
      <c r="U31" s="1"/>
      <c r="V31" s="11"/>
      <c r="W31" s="1"/>
      <c r="X31" s="11"/>
    </row>
    <row r="32" spans="1:24" x14ac:dyDescent="0.25">
      <c r="A32" s="1"/>
      <c r="B32" s="11"/>
      <c r="C32" s="1"/>
      <c r="D32" s="11"/>
      <c r="E32" s="1"/>
      <c r="F32" s="11"/>
      <c r="G32" t="s">
        <v>369</v>
      </c>
      <c r="H32" s="8">
        <v>8794</v>
      </c>
      <c r="I32" s="1"/>
      <c r="J32" s="11"/>
      <c r="K32" s="1"/>
      <c r="L32" s="11"/>
      <c r="M32" s="1"/>
      <c r="N32" s="11"/>
      <c r="O32" s="1"/>
      <c r="P32" s="11"/>
      <c r="Q32" s="1"/>
      <c r="R32" s="11"/>
      <c r="S32" s="1"/>
      <c r="T32" s="11"/>
      <c r="U32" s="1"/>
      <c r="V32" s="11"/>
      <c r="W32" s="1"/>
      <c r="X32" s="11"/>
    </row>
    <row r="33" spans="1:24" x14ac:dyDescent="0.25">
      <c r="A33" s="1"/>
      <c r="B33" s="11"/>
      <c r="C33" s="1"/>
      <c r="D33" s="11"/>
      <c r="E33" s="1"/>
      <c r="F33" s="11"/>
      <c r="G33" t="s">
        <v>370</v>
      </c>
      <c r="H33" s="8">
        <v>26250</v>
      </c>
      <c r="I33" s="1"/>
      <c r="J33" s="11"/>
      <c r="K33" s="1"/>
      <c r="L33" s="11"/>
      <c r="M33" s="1"/>
      <c r="N33" s="11"/>
      <c r="O33" s="1"/>
      <c r="P33" s="11"/>
      <c r="Q33" s="1"/>
      <c r="R33" s="11"/>
      <c r="S33" s="1"/>
      <c r="T33" s="11"/>
      <c r="U33" s="1"/>
      <c r="V33" s="11"/>
      <c r="W33" s="1"/>
      <c r="X33" s="11"/>
    </row>
    <row r="34" spans="1:24" x14ac:dyDescent="0.25">
      <c r="A34" s="1"/>
      <c r="B34" s="11"/>
      <c r="C34" s="1"/>
      <c r="D34" s="11"/>
      <c r="E34" s="1"/>
      <c r="F34" s="11"/>
      <c r="G34" t="s">
        <v>371</v>
      </c>
      <c r="H34" s="8">
        <v>10000</v>
      </c>
      <c r="I34" s="1"/>
      <c r="J34" s="11"/>
      <c r="K34" s="1"/>
      <c r="L34" s="11"/>
      <c r="M34" s="1"/>
      <c r="N34" s="11"/>
      <c r="O34" s="1"/>
      <c r="P34" s="11"/>
      <c r="Q34" s="1"/>
      <c r="R34" s="11"/>
      <c r="S34" s="1"/>
      <c r="T34" s="11"/>
      <c r="U34" s="1"/>
      <c r="V34" s="11"/>
      <c r="W34" s="1"/>
      <c r="X34" s="11"/>
    </row>
    <row r="35" spans="1:24" x14ac:dyDescent="0.25">
      <c r="A35" s="1"/>
      <c r="B35" s="11"/>
      <c r="C35" s="1"/>
      <c r="D35" s="11"/>
      <c r="E35" s="1"/>
      <c r="F35" s="11"/>
      <c r="G35" t="s">
        <v>373</v>
      </c>
      <c r="H35" s="8">
        <v>11804</v>
      </c>
      <c r="I35" s="1"/>
      <c r="J35" s="11"/>
      <c r="K35" s="1"/>
      <c r="L35" s="11"/>
      <c r="M35" s="1"/>
      <c r="N35" s="11"/>
      <c r="O35" s="1"/>
      <c r="P35" s="11"/>
      <c r="Q35" s="1"/>
      <c r="R35" s="11"/>
      <c r="S35" s="1"/>
      <c r="T35" s="11"/>
      <c r="U35" s="1"/>
      <c r="V35" s="11"/>
      <c r="W35" s="1"/>
      <c r="X35" s="11"/>
    </row>
    <row r="36" spans="1:24" x14ac:dyDescent="0.25">
      <c r="A36" s="1"/>
      <c r="B36" s="11"/>
      <c r="C36" s="1"/>
      <c r="D36" s="11"/>
      <c r="E36" s="1"/>
      <c r="F36" s="11"/>
      <c r="G36" t="s">
        <v>372</v>
      </c>
      <c r="H36" s="8">
        <v>9564</v>
      </c>
      <c r="I36" s="1"/>
      <c r="J36" s="11"/>
      <c r="K36" s="1"/>
      <c r="L36" s="11"/>
      <c r="M36" s="1"/>
      <c r="N36" s="11"/>
      <c r="O36" s="1"/>
      <c r="P36" s="11"/>
      <c r="Q36" s="1"/>
      <c r="R36" s="11"/>
      <c r="S36" s="1"/>
      <c r="T36" s="11"/>
      <c r="U36" s="1"/>
      <c r="V36" s="11"/>
      <c r="W36" s="1"/>
      <c r="X36" s="11"/>
    </row>
    <row r="37" spans="1:24" x14ac:dyDescent="0.25">
      <c r="A37" s="1"/>
      <c r="B37" s="11"/>
      <c r="C37" s="1"/>
      <c r="D37" s="11"/>
      <c r="E37" s="1"/>
      <c r="F37" s="11"/>
      <c r="G37" t="s">
        <v>374</v>
      </c>
      <c r="H37" s="8">
        <v>25000</v>
      </c>
      <c r="I37" s="1"/>
      <c r="J37" s="11"/>
      <c r="K37" s="1"/>
      <c r="L37" s="11"/>
      <c r="M37" s="1"/>
      <c r="N37" s="11"/>
      <c r="O37" s="1"/>
      <c r="P37" s="11"/>
      <c r="Q37" s="1"/>
      <c r="R37" s="11"/>
      <c r="S37" s="1"/>
      <c r="T37" s="11"/>
      <c r="U37" s="1"/>
      <c r="V37" s="11"/>
      <c r="W37" s="1"/>
      <c r="X37" s="11"/>
    </row>
    <row r="38" spans="1:24" x14ac:dyDescent="0.25">
      <c r="A38" s="1"/>
      <c r="B38" s="11"/>
      <c r="C38" s="1"/>
      <c r="D38" s="11"/>
      <c r="E38" s="1"/>
      <c r="F38" s="11"/>
      <c r="G38" t="s">
        <v>375</v>
      </c>
      <c r="H38" s="8">
        <v>18000</v>
      </c>
      <c r="I38" s="1"/>
      <c r="J38" s="11"/>
      <c r="K38" s="1"/>
      <c r="L38" s="11"/>
      <c r="M38" s="1"/>
      <c r="N38" s="11"/>
      <c r="O38" s="1"/>
      <c r="P38" s="11"/>
      <c r="Q38" s="1"/>
      <c r="R38" s="11"/>
      <c r="S38" s="1"/>
      <c r="T38" s="11"/>
      <c r="U38" s="1"/>
      <c r="V38" s="11"/>
      <c r="W38" s="1"/>
      <c r="X38" s="11"/>
    </row>
    <row r="39" spans="1:24" x14ac:dyDescent="0.25">
      <c r="A39" s="1"/>
      <c r="B39" s="11"/>
      <c r="C39" s="1"/>
      <c r="D39" s="11"/>
      <c r="E39" s="1"/>
      <c r="F39" s="11"/>
      <c r="G39" t="s">
        <v>376</v>
      </c>
      <c r="H39" s="8">
        <v>6840</v>
      </c>
      <c r="I39" s="1"/>
      <c r="J39" s="11"/>
      <c r="K39" s="1"/>
      <c r="L39" s="11"/>
      <c r="M39" s="1"/>
      <c r="N39" s="11"/>
      <c r="O39" s="1"/>
      <c r="P39" s="11"/>
      <c r="Q39" s="1"/>
      <c r="R39" s="11"/>
      <c r="S39" s="1"/>
      <c r="T39" s="11"/>
      <c r="U39" s="1"/>
      <c r="V39" s="11"/>
      <c r="W39" s="1"/>
      <c r="X39" s="11"/>
    </row>
    <row r="40" spans="1:24" x14ac:dyDescent="0.25">
      <c r="A40" s="1"/>
      <c r="B40" s="11"/>
      <c r="C40" s="1"/>
      <c r="D40" s="11"/>
      <c r="E40" s="1"/>
      <c r="F40" s="11"/>
      <c r="G40" t="s">
        <v>377</v>
      </c>
      <c r="H40" s="8">
        <v>6367</v>
      </c>
      <c r="I40" s="1"/>
      <c r="J40" s="11"/>
      <c r="K40" s="1"/>
      <c r="L40" s="11"/>
      <c r="M40" s="1"/>
      <c r="N40" s="11"/>
      <c r="O40" s="1"/>
      <c r="P40" s="11"/>
      <c r="Q40" s="1"/>
      <c r="R40" s="11"/>
      <c r="S40" s="1"/>
      <c r="T40" s="11"/>
      <c r="U40" s="1"/>
      <c r="V40" s="11"/>
      <c r="W40" s="1"/>
      <c r="X40" s="11"/>
    </row>
    <row r="41" spans="1:24" x14ac:dyDescent="0.25">
      <c r="A41" s="1"/>
      <c r="B41" s="11"/>
      <c r="C41" s="1"/>
      <c r="D41" s="11"/>
      <c r="E41" s="1"/>
      <c r="F41" s="11"/>
      <c r="G41" t="s">
        <v>378</v>
      </c>
      <c r="H41" s="8">
        <v>16154</v>
      </c>
      <c r="I41" s="1"/>
      <c r="J41" s="11"/>
      <c r="K41" s="1"/>
      <c r="L41" s="11"/>
      <c r="M41" s="1"/>
      <c r="N41" s="11"/>
      <c r="O41" s="1"/>
      <c r="P41" s="11"/>
      <c r="Q41" s="1"/>
      <c r="R41" s="11"/>
      <c r="S41" s="1"/>
      <c r="T41" s="11"/>
      <c r="U41" s="1"/>
      <c r="V41" s="11"/>
      <c r="W41" s="1"/>
      <c r="X41" s="11"/>
    </row>
    <row r="42" spans="1:24" x14ac:dyDescent="0.25">
      <c r="A42" s="1"/>
      <c r="B42" s="11"/>
      <c r="C42" s="1"/>
      <c r="D42" s="11"/>
      <c r="E42" s="1"/>
      <c r="F42" s="11"/>
      <c r="G42" t="s">
        <v>379</v>
      </c>
      <c r="H42" s="8">
        <v>9959</v>
      </c>
      <c r="I42" s="1"/>
      <c r="J42" s="11"/>
      <c r="K42" s="1"/>
      <c r="L42" s="11"/>
      <c r="M42" s="1"/>
      <c r="N42" s="11"/>
      <c r="O42" s="1"/>
      <c r="P42" s="11"/>
      <c r="Q42" s="1"/>
      <c r="R42" s="11"/>
      <c r="S42" s="1"/>
      <c r="T42" s="11"/>
      <c r="U42" s="1"/>
      <c r="V42" s="11"/>
      <c r="W42" s="1"/>
      <c r="X42" s="11"/>
    </row>
    <row r="43" spans="1:24" x14ac:dyDescent="0.25">
      <c r="A43" s="1"/>
      <c r="B43" s="11"/>
      <c r="C43" s="1"/>
      <c r="D43" s="11"/>
      <c r="E43" s="1"/>
      <c r="F43" s="11"/>
      <c r="G43" t="s">
        <v>380</v>
      </c>
      <c r="H43" s="8">
        <v>6500</v>
      </c>
      <c r="I43" s="1"/>
      <c r="J43" s="11"/>
      <c r="K43" s="1"/>
      <c r="L43" s="11"/>
      <c r="M43" s="1"/>
      <c r="N43" s="11"/>
      <c r="O43" s="1"/>
      <c r="P43" s="11"/>
      <c r="Q43" s="1"/>
      <c r="R43" s="11"/>
      <c r="S43" s="1"/>
      <c r="T43" s="11"/>
      <c r="U43" s="1"/>
      <c r="V43" s="11"/>
      <c r="W43" s="1"/>
      <c r="X43" s="11"/>
    </row>
    <row r="44" spans="1:24" x14ac:dyDescent="0.25">
      <c r="A44" s="1"/>
      <c r="B44" s="11"/>
      <c r="C44" s="1"/>
      <c r="D44" s="11"/>
      <c r="E44" s="1"/>
      <c r="F44" s="11"/>
      <c r="G44" t="s">
        <v>381</v>
      </c>
      <c r="H44" s="8">
        <v>13087</v>
      </c>
      <c r="I44" s="1"/>
      <c r="J44" s="11"/>
      <c r="K44" s="1"/>
      <c r="L44" s="11"/>
      <c r="M44" s="1"/>
      <c r="N44" s="11"/>
      <c r="O44" s="1"/>
      <c r="P44" s="11"/>
      <c r="Q44" s="1"/>
      <c r="R44" s="11"/>
      <c r="S44" s="1"/>
      <c r="T44" s="11"/>
      <c r="U44" s="1"/>
      <c r="V44" s="11"/>
      <c r="W44" s="1"/>
      <c r="X44" s="11"/>
    </row>
    <row r="45" spans="1:24" x14ac:dyDescent="0.25">
      <c r="A45" s="1"/>
      <c r="B45" s="11"/>
      <c r="C45" s="1"/>
      <c r="D45" s="11"/>
      <c r="E45" s="1"/>
      <c r="F45" s="11"/>
      <c r="G45" t="s">
        <v>382</v>
      </c>
      <c r="H45" s="8">
        <v>7301</v>
      </c>
      <c r="I45" s="1"/>
      <c r="J45" s="11"/>
      <c r="K45" s="1"/>
      <c r="L45" s="11"/>
      <c r="M45" s="1"/>
      <c r="N45" s="11"/>
      <c r="O45" s="1"/>
      <c r="P45" s="11"/>
      <c r="Q45" s="1"/>
      <c r="R45" s="11"/>
      <c r="S45" s="1"/>
      <c r="T45" s="11"/>
      <c r="U45" s="1"/>
      <c r="V45" s="11"/>
      <c r="W45" s="1"/>
      <c r="X45" s="11"/>
    </row>
    <row r="46" spans="1:24" x14ac:dyDescent="0.25">
      <c r="A46" s="1"/>
      <c r="B46" s="11"/>
      <c r="C46" s="1"/>
      <c r="D46" s="11"/>
      <c r="E46" s="1"/>
      <c r="F46" s="11"/>
      <c r="G46" t="s">
        <v>383</v>
      </c>
      <c r="H46" s="8">
        <v>22360</v>
      </c>
      <c r="I46" s="1"/>
      <c r="J46" s="11"/>
      <c r="K46" s="1"/>
      <c r="L46" s="11"/>
      <c r="M46" s="1"/>
      <c r="N46" s="11"/>
      <c r="O46" s="1"/>
      <c r="P46" s="11"/>
      <c r="Q46" s="1"/>
      <c r="R46" s="11"/>
      <c r="S46" s="1"/>
      <c r="T46" s="11"/>
      <c r="U46" s="1"/>
      <c r="V46" s="11"/>
      <c r="W46" s="1"/>
      <c r="X46" s="11"/>
    </row>
    <row r="47" spans="1:24" x14ac:dyDescent="0.25">
      <c r="A47" s="1"/>
      <c r="B47" s="11"/>
      <c r="C47" s="1"/>
      <c r="D47" s="11"/>
      <c r="E47" s="1"/>
      <c r="F47" s="11"/>
      <c r="G47" t="s">
        <v>384</v>
      </c>
      <c r="H47" s="8">
        <v>5000</v>
      </c>
      <c r="I47" s="1"/>
      <c r="J47" s="11"/>
      <c r="K47" s="1"/>
      <c r="L47" s="11"/>
      <c r="M47" s="1"/>
      <c r="N47" s="11"/>
      <c r="O47" s="1"/>
      <c r="P47" s="11"/>
      <c r="Q47" s="1"/>
      <c r="R47" s="11"/>
      <c r="S47" s="1"/>
      <c r="T47" s="11"/>
      <c r="U47" s="1"/>
      <c r="V47" s="11"/>
      <c r="W47" s="1"/>
      <c r="X47" s="11"/>
    </row>
    <row r="48" spans="1:24" x14ac:dyDescent="0.25">
      <c r="A48" s="1"/>
      <c r="B48" s="11"/>
      <c r="C48" s="1"/>
      <c r="D48" s="11"/>
      <c r="E48" s="1"/>
      <c r="F48" s="11"/>
      <c r="G48" t="s">
        <v>385</v>
      </c>
      <c r="H48" s="8">
        <v>19000</v>
      </c>
      <c r="I48" s="1"/>
      <c r="J48" s="11"/>
      <c r="K48" s="1"/>
      <c r="L48" s="11"/>
      <c r="M48" s="1"/>
      <c r="N48" s="11"/>
      <c r="O48" s="1"/>
      <c r="P48" s="11"/>
      <c r="Q48" s="1"/>
      <c r="R48" s="11"/>
      <c r="S48" s="1"/>
      <c r="T48" s="11"/>
      <c r="U48" s="1"/>
      <c r="V48" s="11"/>
      <c r="W48" s="1"/>
      <c r="X48" s="11"/>
    </row>
    <row r="49" spans="7:8" x14ac:dyDescent="0.25">
      <c r="G49" t="s">
        <v>386</v>
      </c>
      <c r="H49" s="8">
        <v>10400</v>
      </c>
    </row>
    <row r="50" spans="7:8" x14ac:dyDescent="0.25">
      <c r="G50" t="s">
        <v>387</v>
      </c>
      <c r="H50" s="8">
        <v>6070</v>
      </c>
    </row>
    <row r="51" spans="7:8" x14ac:dyDescent="0.25">
      <c r="G51" t="s">
        <v>76</v>
      </c>
      <c r="H51" s="8">
        <v>21432</v>
      </c>
    </row>
    <row r="52" spans="7:8" x14ac:dyDescent="0.25">
      <c r="G52" t="s">
        <v>388</v>
      </c>
      <c r="H52" s="8">
        <v>36466</v>
      </c>
    </row>
    <row r="53" spans="7:8" x14ac:dyDescent="0.25">
      <c r="G53" t="s">
        <v>79</v>
      </c>
      <c r="H53" s="8">
        <v>47700</v>
      </c>
    </row>
    <row r="54" spans="7:8" x14ac:dyDescent="0.25">
      <c r="G54" t="s">
        <v>389</v>
      </c>
      <c r="H54" s="8">
        <v>5450</v>
      </c>
    </row>
    <row r="55" spans="7:8" x14ac:dyDescent="0.25">
      <c r="G55" t="s">
        <v>390</v>
      </c>
      <c r="H55" s="8">
        <v>20000</v>
      </c>
    </row>
    <row r="56" spans="7:8" x14ac:dyDescent="0.25">
      <c r="G56" t="s">
        <v>309</v>
      </c>
      <c r="H56" s="8">
        <v>10268</v>
      </c>
    </row>
    <row r="57" spans="7:8" x14ac:dyDescent="0.25">
      <c r="G57" t="s">
        <v>391</v>
      </c>
      <c r="H57" s="8">
        <v>1725</v>
      </c>
    </row>
    <row r="58" spans="7:8" x14ac:dyDescent="0.25">
      <c r="G58" t="s">
        <v>392</v>
      </c>
      <c r="H58" s="8">
        <v>9880</v>
      </c>
    </row>
    <row r="59" spans="7:8" x14ac:dyDescent="0.25">
      <c r="G59" t="s">
        <v>226</v>
      </c>
      <c r="H59" s="8">
        <v>4900</v>
      </c>
    </row>
    <row r="60" spans="7:8" x14ac:dyDescent="0.25">
      <c r="G60" t="s">
        <v>393</v>
      </c>
      <c r="H60" s="8">
        <v>50000</v>
      </c>
    </row>
    <row r="61" spans="7:8" x14ac:dyDescent="0.25">
      <c r="G61" t="s">
        <v>394</v>
      </c>
      <c r="H61" s="8">
        <v>19600</v>
      </c>
    </row>
    <row r="62" spans="7:8" x14ac:dyDescent="0.25">
      <c r="G62" t="s">
        <v>144</v>
      </c>
      <c r="H62" s="8">
        <v>15000</v>
      </c>
    </row>
    <row r="63" spans="7:8" x14ac:dyDescent="0.25">
      <c r="G63" t="s">
        <v>395</v>
      </c>
      <c r="H63" s="8">
        <v>10904</v>
      </c>
    </row>
    <row r="64" spans="7:8" x14ac:dyDescent="0.25">
      <c r="G64" t="s">
        <v>396</v>
      </c>
      <c r="H64" s="8">
        <v>36962</v>
      </c>
    </row>
    <row r="65" spans="7:8" x14ac:dyDescent="0.25">
      <c r="G65" t="s">
        <v>397</v>
      </c>
      <c r="H65" s="8">
        <v>10460</v>
      </c>
    </row>
    <row r="66" spans="7:8" x14ac:dyDescent="0.25">
      <c r="G66" t="s">
        <v>398</v>
      </c>
      <c r="H66" s="8">
        <v>16210</v>
      </c>
    </row>
    <row r="67" spans="7:8" x14ac:dyDescent="0.25">
      <c r="G67" t="s">
        <v>399</v>
      </c>
      <c r="H67" s="8">
        <v>19000</v>
      </c>
    </row>
    <row r="68" spans="7:8" x14ac:dyDescent="0.25">
      <c r="G68" t="s">
        <v>400</v>
      </c>
      <c r="H68" s="8">
        <v>6700</v>
      </c>
    </row>
    <row r="69" spans="7:8" x14ac:dyDescent="0.25">
      <c r="G69" t="s">
        <v>401</v>
      </c>
      <c r="H69" s="8">
        <v>5200</v>
      </c>
    </row>
    <row r="70" spans="7:8" x14ac:dyDescent="0.25">
      <c r="G70" t="s">
        <v>402</v>
      </c>
      <c r="H70" s="8">
        <v>3385</v>
      </c>
    </row>
    <row r="71" spans="7:8" x14ac:dyDescent="0.25">
      <c r="G71" t="s">
        <v>403</v>
      </c>
      <c r="H71" s="8">
        <v>6415</v>
      </c>
    </row>
    <row r="72" spans="7:8" x14ac:dyDescent="0.25">
      <c r="G72" t="s">
        <v>404</v>
      </c>
      <c r="H72" s="8">
        <v>4353</v>
      </c>
    </row>
    <row r="73" spans="7:8" x14ac:dyDescent="0.25">
      <c r="G73" t="s">
        <v>405</v>
      </c>
      <c r="H73" s="8">
        <v>14897</v>
      </c>
    </row>
    <row r="74" spans="7:8" x14ac:dyDescent="0.25">
      <c r="G74" t="s">
        <v>406</v>
      </c>
      <c r="H74" s="8">
        <v>4281</v>
      </c>
    </row>
    <row r="75" spans="7:8" x14ac:dyDescent="0.25">
      <c r="G75" t="s">
        <v>407</v>
      </c>
      <c r="H75" s="8">
        <v>1195</v>
      </c>
    </row>
  </sheetData>
  <hyperlinks>
    <hyperlink ref="B2" r:id="rId1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</vt:i4>
      </vt:variant>
    </vt:vector>
  </HeadingPairs>
  <TitlesOfParts>
    <vt:vector size="15" baseType="lpstr">
      <vt:lpstr>Analysis</vt:lpstr>
      <vt:lpstr>2015-16</vt:lpstr>
      <vt:lpstr>2014-15</vt:lpstr>
      <vt:lpstr>2013-14</vt:lpstr>
      <vt:lpstr>2012-13</vt:lpstr>
      <vt:lpstr>2011-12</vt:lpstr>
      <vt:lpstr>2010-11</vt:lpstr>
      <vt:lpstr>2009-10</vt:lpstr>
      <vt:lpstr>2008-09</vt:lpstr>
      <vt:lpstr>2007-08</vt:lpstr>
      <vt:lpstr>2006-07</vt:lpstr>
      <vt:lpstr>2005-06</vt:lpstr>
      <vt:lpstr>2004-05</vt:lpstr>
      <vt:lpstr>2003-04</vt:lpstr>
      <vt:lpstr>Analysis!Print_Area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Jack</dc:creator>
  <cp:lastModifiedBy>Jack Lloyd</cp:lastModifiedBy>
  <cp:lastPrinted>2016-06-16T01:12:12Z</cp:lastPrinted>
  <dcterms:created xsi:type="dcterms:W3CDTF">2016-05-18T09:47:37Z</dcterms:created>
  <dcterms:modified xsi:type="dcterms:W3CDTF">2016-06-17T05:11:55Z</dcterms:modified>
</cp:coreProperties>
</file>